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cbe-my.sharepoint.com/personal/camille_vandensteen_okrasportplus_be/Documents/Documents/GOED BESTUUR EN TEAMVERGADERING/Voor de website/"/>
    </mc:Choice>
  </mc:AlternateContent>
  <xr:revisionPtr revIDLastSave="0" documentId="8_{3FA539BD-FAA4-4113-9952-02B1FAEE268D}" xr6:coauthVersionLast="47" xr6:coauthVersionMax="47" xr10:uidLastSave="{00000000-0000-0000-0000-000000000000}"/>
  <bookViews>
    <workbookView xWindow="-108" yWindow="-108" windowWidth="23256" windowHeight="12576" tabRatio="989" xr2:uid="{736F43D4-1B14-4700-AC7E-54CEE5CDEFA2}"/>
  </bookViews>
  <sheets>
    <sheet name="Luik II 2025-2028" sheetId="1" r:id="rId1"/>
    <sheet name="2025 RR Luik II" sheetId="6" r:id="rId2"/>
    <sheet name="2026 RR Luik II" sheetId="15" r:id="rId3"/>
    <sheet name="2027 RR Luik II" sheetId="16" r:id="rId4"/>
    <sheet name="2028 RR Luik II" sheetId="17" r:id="rId5"/>
  </sheets>
  <definedNames>
    <definedName name="_xlnm._FilterDatabase" localSheetId="0" hidden="1">'Luik II 2025-2028'!$AF$3:$AF$267</definedName>
    <definedName name="_xlnm.Print_Titles" localSheetId="0">'Luik II 2025-2028'!$A:$C,'Luik II 2025-2028'!$1:$3</definedName>
    <definedName name="ExterneGegevens_1" localSheetId="1" hidden="1">'2025 RR Luik II'!$A$1:$C$127</definedName>
    <definedName name="ExterneGegevens_2" localSheetId="2" hidden="1">'2026 RR Luik II'!$A$1:$C$163</definedName>
    <definedName name="ExterneGegevens_3" localSheetId="3" hidden="1">'2027 RR Luik II'!$A$1:$C$111</definedName>
    <definedName name="ExterneGegevens_4" localSheetId="4" hidden="1">'2028 RR Luik II'!$A$1:$B$2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5" i="1" l="1"/>
  <c r="U155" i="1"/>
  <c r="S155" i="1"/>
  <c r="O155" i="1"/>
  <c r="U263" i="1" l="1"/>
  <c r="S263" i="1"/>
  <c r="Q263" i="1"/>
  <c r="O263" i="1"/>
  <c r="V229" i="1"/>
  <c r="T229" i="1"/>
  <c r="R229" i="1"/>
  <c r="P229" i="1"/>
  <c r="Q229" i="1"/>
  <c r="V228" i="1"/>
  <c r="T228" i="1"/>
  <c r="R228" i="1"/>
  <c r="P228" i="1"/>
  <c r="U265" i="1"/>
  <c r="S265" i="1"/>
  <c r="Q265" i="1"/>
  <c r="O265" i="1"/>
  <c r="U219" i="1"/>
  <c r="S219" i="1"/>
  <c r="Q219" i="1"/>
  <c r="O219" i="1"/>
  <c r="U215" i="1"/>
  <c r="S215" i="1"/>
  <c r="Q215" i="1"/>
  <c r="O215" i="1"/>
  <c r="U224" i="1"/>
  <c r="S224" i="1"/>
  <c r="Q224" i="1"/>
  <c r="O224" i="1"/>
  <c r="U251" i="1"/>
  <c r="S251" i="1"/>
  <c r="Q251" i="1"/>
  <c r="O251" i="1"/>
  <c r="U229" i="1"/>
  <c r="U227" i="1" s="1"/>
  <c r="S229" i="1"/>
  <c r="O229" i="1"/>
  <c r="U228" i="1"/>
  <c r="S228" i="1"/>
  <c r="Q228" i="1"/>
  <c r="Q227" i="1" s="1"/>
  <c r="O228" i="1"/>
  <c r="O227" i="1" s="1"/>
  <c r="P227" i="1"/>
  <c r="T227" i="1"/>
  <c r="P186" i="1"/>
  <c r="Q186" i="1"/>
  <c r="R186" i="1"/>
  <c r="S186" i="1"/>
  <c r="T186" i="1"/>
  <c r="U186" i="1"/>
  <c r="V186" i="1"/>
  <c r="O186" i="1"/>
  <c r="P166" i="1"/>
  <c r="R166" i="1"/>
  <c r="T166" i="1"/>
  <c r="V166" i="1"/>
  <c r="V152" i="1"/>
  <c r="P152" i="1"/>
  <c r="Q152" i="1"/>
  <c r="R152" i="1"/>
  <c r="S152" i="1"/>
  <c r="T152" i="1"/>
  <c r="U152" i="1"/>
  <c r="O152" i="1"/>
  <c r="P150" i="1"/>
  <c r="Q150" i="1"/>
  <c r="R150" i="1"/>
  <c r="S150" i="1"/>
  <c r="T150" i="1"/>
  <c r="U150" i="1"/>
  <c r="V150" i="1"/>
  <c r="O150" i="1"/>
  <c r="P148" i="1"/>
  <c r="Q148" i="1"/>
  <c r="R148" i="1"/>
  <c r="S148" i="1"/>
  <c r="T148" i="1"/>
  <c r="U148" i="1"/>
  <c r="V148" i="1"/>
  <c r="O148" i="1"/>
  <c r="P121" i="1"/>
  <c r="Q121" i="1"/>
  <c r="R121" i="1"/>
  <c r="S121" i="1"/>
  <c r="T121" i="1"/>
  <c r="U121" i="1"/>
  <c r="V121" i="1"/>
  <c r="O121" i="1"/>
  <c r="AD208" i="1"/>
  <c r="AC208" i="1"/>
  <c r="AB208" i="1"/>
  <c r="AA208" i="1"/>
  <c r="Z208" i="1"/>
  <c r="Y208" i="1"/>
  <c r="X208" i="1"/>
  <c r="W208" i="1"/>
  <c r="AD197" i="1"/>
  <c r="AC197" i="1"/>
  <c r="AB197" i="1"/>
  <c r="AA197" i="1"/>
  <c r="Z197" i="1"/>
  <c r="Y197" i="1"/>
  <c r="X197" i="1"/>
  <c r="W197" i="1"/>
  <c r="AD196" i="1"/>
  <c r="AC196" i="1"/>
  <c r="AB196" i="1"/>
  <c r="AA196" i="1"/>
  <c r="Z196" i="1"/>
  <c r="Y196" i="1"/>
  <c r="X196" i="1"/>
  <c r="W196" i="1"/>
  <c r="AD195" i="1"/>
  <c r="AC195" i="1"/>
  <c r="AB195" i="1"/>
  <c r="AA195" i="1"/>
  <c r="Z195" i="1"/>
  <c r="Y195" i="1"/>
  <c r="X195" i="1"/>
  <c r="W195" i="1"/>
  <c r="AD194" i="1"/>
  <c r="AC194" i="1"/>
  <c r="AB194" i="1"/>
  <c r="AA194" i="1"/>
  <c r="Z194" i="1"/>
  <c r="Y194" i="1"/>
  <c r="X194" i="1"/>
  <c r="W194" i="1"/>
  <c r="AD193" i="1"/>
  <c r="AC193" i="1"/>
  <c r="AB193" i="1"/>
  <c r="AA193" i="1"/>
  <c r="Z193" i="1"/>
  <c r="Y193" i="1"/>
  <c r="X193" i="1"/>
  <c r="W193" i="1"/>
  <c r="AD192" i="1"/>
  <c r="AC192" i="1"/>
  <c r="AB192" i="1"/>
  <c r="AA192" i="1"/>
  <c r="Z192" i="1"/>
  <c r="Y192" i="1"/>
  <c r="X192" i="1"/>
  <c r="W192" i="1"/>
  <c r="AD191" i="1"/>
  <c r="AC191" i="1"/>
  <c r="AB191" i="1"/>
  <c r="AA191" i="1"/>
  <c r="Z191" i="1"/>
  <c r="Y191" i="1"/>
  <c r="X191" i="1"/>
  <c r="W191" i="1"/>
  <c r="AD190" i="1"/>
  <c r="AC190" i="1"/>
  <c r="AB190" i="1"/>
  <c r="AA190" i="1"/>
  <c r="Z190" i="1"/>
  <c r="Y190" i="1"/>
  <c r="X190" i="1"/>
  <c r="W190" i="1"/>
  <c r="AD177" i="1"/>
  <c r="AC177" i="1"/>
  <c r="AB177" i="1"/>
  <c r="AA177" i="1"/>
  <c r="Z177" i="1"/>
  <c r="Y177" i="1"/>
  <c r="X177" i="1"/>
  <c r="W177" i="1"/>
  <c r="AD176" i="1"/>
  <c r="AD175" i="1" s="1"/>
  <c r="AC176" i="1"/>
  <c r="AC175" i="1" s="1"/>
  <c r="AB176" i="1"/>
  <c r="AB175" i="1" s="1"/>
  <c r="AA176" i="1"/>
  <c r="Z176" i="1"/>
  <c r="Y176" i="1"/>
  <c r="X176" i="1"/>
  <c r="X175" i="1" s="1"/>
  <c r="W176" i="1"/>
  <c r="V175" i="1"/>
  <c r="U175" i="1"/>
  <c r="T175" i="1"/>
  <c r="S175" i="1"/>
  <c r="R175" i="1"/>
  <c r="Q175" i="1"/>
  <c r="P175" i="1"/>
  <c r="O175" i="1"/>
  <c r="AD174" i="1"/>
  <c r="AD173" i="1" s="1"/>
  <c r="AC174" i="1"/>
  <c r="AC173" i="1" s="1"/>
  <c r="AB174" i="1"/>
  <c r="AB173" i="1" s="1"/>
  <c r="AA174" i="1"/>
  <c r="AA173" i="1" s="1"/>
  <c r="Z174" i="1"/>
  <c r="Z173" i="1" s="1"/>
  <c r="Y174" i="1"/>
  <c r="Y173" i="1" s="1"/>
  <c r="X174" i="1"/>
  <c r="X173" i="1" s="1"/>
  <c r="W174" i="1"/>
  <c r="W173" i="1" s="1"/>
  <c r="V173" i="1"/>
  <c r="U173" i="1"/>
  <c r="T173" i="1"/>
  <c r="S173" i="1"/>
  <c r="R173" i="1"/>
  <c r="Q173" i="1"/>
  <c r="P173" i="1"/>
  <c r="O173" i="1"/>
  <c r="AD172" i="1"/>
  <c r="AC172" i="1"/>
  <c r="AB172" i="1"/>
  <c r="AA172" i="1"/>
  <c r="Z172" i="1"/>
  <c r="Y172" i="1"/>
  <c r="X172" i="1"/>
  <c r="W172" i="1"/>
  <c r="AD171" i="1"/>
  <c r="AC171" i="1"/>
  <c r="AB171" i="1"/>
  <c r="AA171" i="1"/>
  <c r="Z171" i="1"/>
  <c r="Y171" i="1"/>
  <c r="X171" i="1"/>
  <c r="W171" i="1"/>
  <c r="AD170" i="1"/>
  <c r="AC170" i="1"/>
  <c r="AB170" i="1"/>
  <c r="AA170" i="1"/>
  <c r="Z170" i="1"/>
  <c r="Y170" i="1"/>
  <c r="X170" i="1"/>
  <c r="W170" i="1"/>
  <c r="AD169" i="1"/>
  <c r="AC169" i="1"/>
  <c r="AB169" i="1"/>
  <c r="AA169" i="1"/>
  <c r="Z169" i="1"/>
  <c r="Y169" i="1"/>
  <c r="X169" i="1"/>
  <c r="W169" i="1"/>
  <c r="AD168" i="1"/>
  <c r="AC168" i="1"/>
  <c r="AB168" i="1"/>
  <c r="AA168" i="1"/>
  <c r="Z168" i="1"/>
  <c r="Y168" i="1"/>
  <c r="X168" i="1"/>
  <c r="W168" i="1"/>
  <c r="AD167" i="1"/>
  <c r="AD166" i="1" s="1"/>
  <c r="AC167" i="1"/>
  <c r="AC166" i="1" s="1"/>
  <c r="AB167" i="1"/>
  <c r="AB166" i="1" s="1"/>
  <c r="AA167" i="1"/>
  <c r="AA166" i="1" s="1"/>
  <c r="Z167" i="1"/>
  <c r="Z166" i="1" s="1"/>
  <c r="Y167" i="1"/>
  <c r="Y166" i="1" s="1"/>
  <c r="X167" i="1"/>
  <c r="X166" i="1" s="1"/>
  <c r="W167" i="1"/>
  <c r="AD165" i="1"/>
  <c r="AC165" i="1"/>
  <c r="AB165" i="1"/>
  <c r="AA165" i="1"/>
  <c r="Z165" i="1"/>
  <c r="Y165" i="1"/>
  <c r="X165" i="1"/>
  <c r="W165" i="1"/>
  <c r="AD164" i="1"/>
  <c r="AC164" i="1"/>
  <c r="AB164" i="1"/>
  <c r="AA164" i="1"/>
  <c r="Z164" i="1"/>
  <c r="Y164" i="1"/>
  <c r="X164" i="1"/>
  <c r="W164" i="1"/>
  <c r="AD163" i="1"/>
  <c r="AC163" i="1"/>
  <c r="AB163" i="1"/>
  <c r="AA163" i="1"/>
  <c r="Z163" i="1"/>
  <c r="Y163" i="1"/>
  <c r="X163" i="1"/>
  <c r="W163" i="1"/>
  <c r="AD162" i="1"/>
  <c r="AC162" i="1"/>
  <c r="AB162" i="1"/>
  <c r="AA162" i="1"/>
  <c r="Z162" i="1"/>
  <c r="Y162" i="1"/>
  <c r="X162" i="1"/>
  <c r="W162" i="1"/>
  <c r="AD161" i="1"/>
  <c r="AC161" i="1"/>
  <c r="AB161" i="1"/>
  <c r="AA161" i="1"/>
  <c r="Z161" i="1"/>
  <c r="Y161" i="1"/>
  <c r="X161" i="1"/>
  <c r="W161" i="1"/>
  <c r="AD160" i="1"/>
  <c r="AC160" i="1"/>
  <c r="AB160" i="1"/>
  <c r="AA160" i="1"/>
  <c r="AA159" i="1" s="1"/>
  <c r="Z160" i="1"/>
  <c r="Y160" i="1"/>
  <c r="X160" i="1"/>
  <c r="X159" i="1" s="1"/>
  <c r="W160" i="1"/>
  <c r="V159" i="1"/>
  <c r="T159" i="1"/>
  <c r="R159" i="1"/>
  <c r="P159" i="1"/>
  <c r="AD158" i="1"/>
  <c r="AC158" i="1"/>
  <c r="AB158" i="1"/>
  <c r="AA158" i="1"/>
  <c r="Z158" i="1"/>
  <c r="Y158" i="1"/>
  <c r="X158" i="1"/>
  <c r="W158" i="1"/>
  <c r="AD157" i="1"/>
  <c r="AC157" i="1"/>
  <c r="AC156" i="1" s="1"/>
  <c r="AB157" i="1"/>
  <c r="AA157" i="1"/>
  <c r="Z157" i="1"/>
  <c r="Z156" i="1" s="1"/>
  <c r="Y157" i="1"/>
  <c r="X157" i="1"/>
  <c r="X156" i="1" s="1"/>
  <c r="W157" i="1"/>
  <c r="V156" i="1"/>
  <c r="T156" i="1"/>
  <c r="R156" i="1"/>
  <c r="R155" i="1" s="1"/>
  <c r="P156" i="1"/>
  <c r="P155" i="1" s="1"/>
  <c r="AD188" i="1"/>
  <c r="AC188" i="1"/>
  <c r="AB188" i="1"/>
  <c r="AA188" i="1"/>
  <c r="Z188" i="1"/>
  <c r="Y188" i="1"/>
  <c r="X188" i="1"/>
  <c r="W188" i="1"/>
  <c r="AD187" i="1"/>
  <c r="AD186" i="1" s="1"/>
  <c r="AC187" i="1"/>
  <c r="AC186" i="1" s="1"/>
  <c r="AB187" i="1"/>
  <c r="AA187" i="1"/>
  <c r="AA186" i="1" s="1"/>
  <c r="Z187" i="1"/>
  <c r="Y187" i="1"/>
  <c r="X187" i="1"/>
  <c r="X186" i="1" s="1"/>
  <c r="W187" i="1"/>
  <c r="W186" i="1" s="1"/>
  <c r="AD185" i="1"/>
  <c r="AC185" i="1"/>
  <c r="AB185" i="1"/>
  <c r="AA185" i="1"/>
  <c r="Z185" i="1"/>
  <c r="Y185" i="1"/>
  <c r="X185" i="1"/>
  <c r="W185" i="1"/>
  <c r="AD153" i="1"/>
  <c r="AC153" i="1"/>
  <c r="AB153" i="1"/>
  <c r="AA153" i="1"/>
  <c r="Z153" i="1"/>
  <c r="Y153" i="1"/>
  <c r="X153" i="1"/>
  <c r="W153" i="1"/>
  <c r="AD151" i="1"/>
  <c r="AD150" i="1" s="1"/>
  <c r="AC151" i="1"/>
  <c r="AC150" i="1" s="1"/>
  <c r="AB151" i="1"/>
  <c r="AB150" i="1" s="1"/>
  <c r="AA151" i="1"/>
  <c r="AA150" i="1" s="1"/>
  <c r="Z151" i="1"/>
  <c r="Z150" i="1" s="1"/>
  <c r="Y151" i="1"/>
  <c r="Y150" i="1" s="1"/>
  <c r="X151" i="1"/>
  <c r="X150" i="1" s="1"/>
  <c r="W151" i="1"/>
  <c r="W150" i="1" s="1"/>
  <c r="AD141" i="1"/>
  <c r="AC141" i="1"/>
  <c r="AB141" i="1"/>
  <c r="AA141" i="1"/>
  <c r="Z141" i="1"/>
  <c r="Y141" i="1"/>
  <c r="X141" i="1"/>
  <c r="W141" i="1"/>
  <c r="AD140" i="1"/>
  <c r="AC140" i="1"/>
  <c r="AB140" i="1"/>
  <c r="AA140" i="1"/>
  <c r="Z140" i="1"/>
  <c r="Y140" i="1"/>
  <c r="X140" i="1"/>
  <c r="W140" i="1"/>
  <c r="AD143" i="1"/>
  <c r="AC143" i="1"/>
  <c r="AB143" i="1"/>
  <c r="AA143" i="1"/>
  <c r="Z143" i="1"/>
  <c r="Y143" i="1"/>
  <c r="X143" i="1"/>
  <c r="W143" i="1"/>
  <c r="AD142" i="1"/>
  <c r="AC142" i="1"/>
  <c r="AB142" i="1"/>
  <c r="AA142" i="1"/>
  <c r="Z142" i="1"/>
  <c r="Y142" i="1"/>
  <c r="X142" i="1"/>
  <c r="W142" i="1"/>
  <c r="AD145" i="1"/>
  <c r="AC145" i="1"/>
  <c r="AB145" i="1"/>
  <c r="AA145" i="1"/>
  <c r="Z145" i="1"/>
  <c r="Y145" i="1"/>
  <c r="X145" i="1"/>
  <c r="W145" i="1"/>
  <c r="AD144" i="1"/>
  <c r="AC144" i="1"/>
  <c r="AB144" i="1"/>
  <c r="AA144" i="1"/>
  <c r="Z144" i="1"/>
  <c r="Y144" i="1"/>
  <c r="X144" i="1"/>
  <c r="W144" i="1"/>
  <c r="AD136" i="1"/>
  <c r="AC136" i="1"/>
  <c r="AB136" i="1"/>
  <c r="AA136" i="1"/>
  <c r="Z136" i="1"/>
  <c r="Y136" i="1"/>
  <c r="X136" i="1"/>
  <c r="W136" i="1"/>
  <c r="AD135" i="1"/>
  <c r="AC135" i="1"/>
  <c r="AB135" i="1"/>
  <c r="AA135" i="1"/>
  <c r="Z135" i="1"/>
  <c r="Y135" i="1"/>
  <c r="X135" i="1"/>
  <c r="W135" i="1"/>
  <c r="AD120" i="1"/>
  <c r="AC120" i="1"/>
  <c r="AB120" i="1"/>
  <c r="AA120" i="1"/>
  <c r="Z120" i="1"/>
  <c r="Y120" i="1"/>
  <c r="X120" i="1"/>
  <c r="W120" i="1"/>
  <c r="AD119" i="1"/>
  <c r="AC119" i="1"/>
  <c r="AC114" i="1" s="1"/>
  <c r="AB119" i="1"/>
  <c r="AB114" i="1" s="1"/>
  <c r="AA119" i="1"/>
  <c r="Z119" i="1"/>
  <c r="Z114" i="1" s="1"/>
  <c r="Y119" i="1"/>
  <c r="X119" i="1"/>
  <c r="W119" i="1"/>
  <c r="AD118" i="1"/>
  <c r="AC118" i="1"/>
  <c r="AB118" i="1"/>
  <c r="AA118" i="1"/>
  <c r="Z118" i="1"/>
  <c r="Y118" i="1"/>
  <c r="X118" i="1"/>
  <c r="W118" i="1"/>
  <c r="AD117" i="1"/>
  <c r="AC117" i="1"/>
  <c r="AB117" i="1"/>
  <c r="AA117" i="1"/>
  <c r="Z117" i="1"/>
  <c r="Y117" i="1"/>
  <c r="X117" i="1"/>
  <c r="W117" i="1"/>
  <c r="AD116" i="1"/>
  <c r="AC116" i="1"/>
  <c r="AB116" i="1"/>
  <c r="AA116" i="1"/>
  <c r="Z116" i="1"/>
  <c r="Y116" i="1"/>
  <c r="X116" i="1"/>
  <c r="W116" i="1"/>
  <c r="AD115" i="1"/>
  <c r="AC115" i="1"/>
  <c r="AB115" i="1"/>
  <c r="AA115" i="1"/>
  <c r="Z115" i="1"/>
  <c r="Y115" i="1"/>
  <c r="X115" i="1"/>
  <c r="W115" i="1"/>
  <c r="V114" i="1"/>
  <c r="U114" i="1"/>
  <c r="T114" i="1"/>
  <c r="S114" i="1"/>
  <c r="R114" i="1"/>
  <c r="Q114" i="1"/>
  <c r="P114" i="1"/>
  <c r="O114" i="1"/>
  <c r="AD123" i="1"/>
  <c r="AC123" i="1"/>
  <c r="AB123" i="1"/>
  <c r="AA123" i="1"/>
  <c r="Z123" i="1"/>
  <c r="Y123" i="1"/>
  <c r="X123" i="1"/>
  <c r="W123" i="1"/>
  <c r="AD122" i="1"/>
  <c r="AC122" i="1"/>
  <c r="AB122" i="1"/>
  <c r="AA122" i="1"/>
  <c r="Z122" i="1"/>
  <c r="Y122" i="1"/>
  <c r="X122" i="1"/>
  <c r="W122" i="1"/>
  <c r="AD124" i="1"/>
  <c r="AC124" i="1"/>
  <c r="AB124" i="1"/>
  <c r="AA124" i="1"/>
  <c r="Z124" i="1"/>
  <c r="Y124" i="1"/>
  <c r="X124" i="1"/>
  <c r="W124" i="1"/>
  <c r="AD97" i="1"/>
  <c r="AC97" i="1"/>
  <c r="AB97" i="1"/>
  <c r="AA97" i="1"/>
  <c r="Z97" i="1"/>
  <c r="Y97" i="1"/>
  <c r="X97" i="1"/>
  <c r="W97" i="1"/>
  <c r="AD96" i="1"/>
  <c r="AC96" i="1"/>
  <c r="AB96" i="1"/>
  <c r="AA96" i="1"/>
  <c r="Z96" i="1"/>
  <c r="Y96" i="1"/>
  <c r="X96" i="1"/>
  <c r="W96" i="1"/>
  <c r="AD95" i="1"/>
  <c r="AC95" i="1"/>
  <c r="AB95" i="1"/>
  <c r="AA95" i="1"/>
  <c r="Z95" i="1"/>
  <c r="Y95" i="1"/>
  <c r="X95" i="1"/>
  <c r="W95" i="1"/>
  <c r="AD94" i="1"/>
  <c r="AC94" i="1"/>
  <c r="AB94" i="1"/>
  <c r="AA94" i="1"/>
  <c r="Z94" i="1"/>
  <c r="Y94" i="1"/>
  <c r="X94" i="1"/>
  <c r="W94" i="1"/>
  <c r="AD93" i="1"/>
  <c r="AC93" i="1"/>
  <c r="AB93" i="1"/>
  <c r="AA93" i="1"/>
  <c r="Z93" i="1"/>
  <c r="Y93" i="1"/>
  <c r="X93" i="1"/>
  <c r="W93" i="1"/>
  <c r="AD92" i="1"/>
  <c r="AC92" i="1"/>
  <c r="AB92" i="1"/>
  <c r="AA92" i="1"/>
  <c r="Z92" i="1"/>
  <c r="Y92" i="1"/>
  <c r="X92" i="1"/>
  <c r="W92" i="1"/>
  <c r="AD91" i="1"/>
  <c r="AD90" i="1" s="1"/>
  <c r="AC91" i="1"/>
  <c r="AB91" i="1"/>
  <c r="AA91" i="1"/>
  <c r="AA90" i="1" s="1"/>
  <c r="Z91" i="1"/>
  <c r="Y91" i="1"/>
  <c r="X91" i="1"/>
  <c r="W91" i="1"/>
  <c r="V90" i="1"/>
  <c r="U90" i="1"/>
  <c r="T90" i="1"/>
  <c r="S90" i="1"/>
  <c r="R90" i="1"/>
  <c r="Q90" i="1"/>
  <c r="P90" i="1"/>
  <c r="O90" i="1"/>
  <c r="AD77" i="1"/>
  <c r="AC77" i="1"/>
  <c r="AB77" i="1"/>
  <c r="AA77" i="1"/>
  <c r="Z77" i="1"/>
  <c r="Y77" i="1"/>
  <c r="X77" i="1"/>
  <c r="W77" i="1"/>
  <c r="AD74" i="1"/>
  <c r="AC74" i="1"/>
  <c r="AB74" i="1"/>
  <c r="AA74" i="1"/>
  <c r="Z74" i="1"/>
  <c r="Y74" i="1"/>
  <c r="X74" i="1"/>
  <c r="W74" i="1"/>
  <c r="AD73" i="1"/>
  <c r="AC73" i="1"/>
  <c r="AB73" i="1"/>
  <c r="AA73" i="1"/>
  <c r="Z73" i="1"/>
  <c r="Y73" i="1"/>
  <c r="X73" i="1"/>
  <c r="W73" i="1"/>
  <c r="AD72" i="1"/>
  <c r="AC72" i="1"/>
  <c r="AB72" i="1"/>
  <c r="AA72" i="1"/>
  <c r="Z72" i="1"/>
  <c r="Y72" i="1"/>
  <c r="X72" i="1"/>
  <c r="W72" i="1"/>
  <c r="AD69" i="1"/>
  <c r="AC69" i="1"/>
  <c r="AB69" i="1"/>
  <c r="AA69" i="1"/>
  <c r="Z69" i="1"/>
  <c r="Y69" i="1"/>
  <c r="X69" i="1"/>
  <c r="W69" i="1"/>
  <c r="AD65" i="1"/>
  <c r="AC65" i="1"/>
  <c r="AB65" i="1"/>
  <c r="AA65" i="1"/>
  <c r="Z65" i="1"/>
  <c r="Y65" i="1"/>
  <c r="X65" i="1"/>
  <c r="W65" i="1"/>
  <c r="AD64" i="1"/>
  <c r="AC64" i="1"/>
  <c r="AB64" i="1"/>
  <c r="AA64" i="1"/>
  <c r="Z64" i="1"/>
  <c r="Y64" i="1"/>
  <c r="X64" i="1"/>
  <c r="W64" i="1"/>
  <c r="AD63" i="1"/>
  <c r="AC63" i="1"/>
  <c r="AC62" i="1" s="1"/>
  <c r="AB63" i="1"/>
  <c r="AA63" i="1"/>
  <c r="Z63" i="1"/>
  <c r="Y63" i="1"/>
  <c r="X63" i="1"/>
  <c r="W63" i="1"/>
  <c r="V62" i="1"/>
  <c r="U62" i="1"/>
  <c r="T62" i="1"/>
  <c r="S62" i="1"/>
  <c r="R62" i="1"/>
  <c r="Q62" i="1"/>
  <c r="P62" i="1"/>
  <c r="O62" i="1"/>
  <c r="AD70" i="1"/>
  <c r="AC70" i="1"/>
  <c r="AB70" i="1"/>
  <c r="AA70" i="1"/>
  <c r="Z70" i="1"/>
  <c r="Y70" i="1"/>
  <c r="X70" i="1"/>
  <c r="W70" i="1"/>
  <c r="AD68" i="1"/>
  <c r="AC68" i="1"/>
  <c r="AB68" i="1"/>
  <c r="AA68" i="1"/>
  <c r="Z68" i="1"/>
  <c r="Y68" i="1"/>
  <c r="X68" i="1"/>
  <c r="W68" i="1"/>
  <c r="AD67" i="1"/>
  <c r="AC67" i="1"/>
  <c r="AC66" i="1" s="1"/>
  <c r="AB67" i="1"/>
  <c r="AA67" i="1"/>
  <c r="Z67" i="1"/>
  <c r="Y67" i="1"/>
  <c r="X67" i="1"/>
  <c r="W67" i="1"/>
  <c r="V66" i="1"/>
  <c r="U66" i="1"/>
  <c r="T66" i="1"/>
  <c r="S66" i="1"/>
  <c r="R66" i="1"/>
  <c r="Q66" i="1"/>
  <c r="P66" i="1"/>
  <c r="O66" i="1"/>
  <c r="AD60" i="1"/>
  <c r="AC60" i="1"/>
  <c r="AB60" i="1"/>
  <c r="AA60" i="1"/>
  <c r="Z60" i="1"/>
  <c r="Y60" i="1"/>
  <c r="X60" i="1"/>
  <c r="W60" i="1"/>
  <c r="AD33" i="1"/>
  <c r="AC33" i="1"/>
  <c r="AB33" i="1"/>
  <c r="AA33" i="1"/>
  <c r="Z33" i="1"/>
  <c r="Y33" i="1"/>
  <c r="X33" i="1"/>
  <c r="W33" i="1"/>
  <c r="AD50" i="1"/>
  <c r="AC50" i="1"/>
  <c r="AB50" i="1"/>
  <c r="AA50" i="1"/>
  <c r="Z50" i="1"/>
  <c r="Y50" i="1"/>
  <c r="X50" i="1"/>
  <c r="W50" i="1"/>
  <c r="AD23" i="1"/>
  <c r="AC23" i="1"/>
  <c r="AB23" i="1"/>
  <c r="AA23" i="1"/>
  <c r="Z23" i="1"/>
  <c r="Y23" i="1"/>
  <c r="X23" i="1"/>
  <c r="W23" i="1"/>
  <c r="AD22" i="1"/>
  <c r="AC22" i="1"/>
  <c r="AB22" i="1"/>
  <c r="AA22" i="1"/>
  <c r="Z22" i="1"/>
  <c r="Y22" i="1"/>
  <c r="X22" i="1"/>
  <c r="W22" i="1"/>
  <c r="AD21" i="1"/>
  <c r="AC21" i="1"/>
  <c r="AB21" i="1"/>
  <c r="AA21" i="1"/>
  <c r="Z21" i="1"/>
  <c r="Y21" i="1"/>
  <c r="X21" i="1"/>
  <c r="W21" i="1"/>
  <c r="AD20" i="1"/>
  <c r="AC20" i="1"/>
  <c r="AB20" i="1"/>
  <c r="AA20" i="1"/>
  <c r="Z20" i="1"/>
  <c r="Y20" i="1"/>
  <c r="X20" i="1"/>
  <c r="W20" i="1"/>
  <c r="V19" i="1"/>
  <c r="U19" i="1"/>
  <c r="T19" i="1"/>
  <c r="S19" i="1"/>
  <c r="R19" i="1"/>
  <c r="Q19" i="1"/>
  <c r="P19" i="1"/>
  <c r="O19" i="1"/>
  <c r="W6" i="1"/>
  <c r="X6" i="1"/>
  <c r="Y6" i="1"/>
  <c r="Z6" i="1"/>
  <c r="AA6" i="1"/>
  <c r="AB6" i="1"/>
  <c r="AC6" i="1"/>
  <c r="AD6" i="1"/>
  <c r="W7" i="1"/>
  <c r="X7" i="1"/>
  <c r="Y7" i="1"/>
  <c r="Z7" i="1"/>
  <c r="AA7" i="1"/>
  <c r="AB7" i="1"/>
  <c r="AC7" i="1"/>
  <c r="AD7" i="1"/>
  <c r="W8" i="1"/>
  <c r="X8" i="1"/>
  <c r="Y8" i="1"/>
  <c r="Z8" i="1"/>
  <c r="AA8" i="1"/>
  <c r="AB8" i="1"/>
  <c r="AC8" i="1"/>
  <c r="AD8" i="1"/>
  <c r="W10" i="1"/>
  <c r="X10" i="1"/>
  <c r="Y10" i="1"/>
  <c r="Z10" i="1"/>
  <c r="AA10" i="1"/>
  <c r="AB10" i="1"/>
  <c r="AC10" i="1"/>
  <c r="AD10" i="1"/>
  <c r="W11" i="1"/>
  <c r="X11" i="1"/>
  <c r="Y11" i="1"/>
  <c r="Z11" i="1"/>
  <c r="AA11" i="1"/>
  <c r="AB11" i="1"/>
  <c r="AC11" i="1"/>
  <c r="AD11" i="1"/>
  <c r="W12" i="1"/>
  <c r="X12" i="1"/>
  <c r="Y12" i="1"/>
  <c r="Z12" i="1"/>
  <c r="AA12" i="1"/>
  <c r="AB12" i="1"/>
  <c r="AC12" i="1"/>
  <c r="AD12" i="1"/>
  <c r="W13" i="1"/>
  <c r="X13" i="1"/>
  <c r="Y13" i="1"/>
  <c r="Z13" i="1"/>
  <c r="AA13" i="1"/>
  <c r="AB13" i="1"/>
  <c r="AC13" i="1"/>
  <c r="AD13" i="1"/>
  <c r="W14" i="1"/>
  <c r="X14" i="1"/>
  <c r="Y14" i="1"/>
  <c r="Z14" i="1"/>
  <c r="AA14" i="1"/>
  <c r="AB14" i="1"/>
  <c r="AC14" i="1"/>
  <c r="AD14" i="1"/>
  <c r="W16" i="1"/>
  <c r="X16" i="1"/>
  <c r="Y16" i="1"/>
  <c r="Z16" i="1"/>
  <c r="AA16" i="1"/>
  <c r="AB16" i="1"/>
  <c r="AC16" i="1"/>
  <c r="AD16" i="1"/>
  <c r="W17" i="1"/>
  <c r="X17" i="1"/>
  <c r="Y17" i="1"/>
  <c r="Z17" i="1"/>
  <c r="AA17" i="1"/>
  <c r="AB17" i="1"/>
  <c r="AC17" i="1"/>
  <c r="AD17" i="1"/>
  <c r="W18" i="1"/>
  <c r="X18" i="1"/>
  <c r="Y18" i="1"/>
  <c r="Z18" i="1"/>
  <c r="AA18" i="1"/>
  <c r="AB18" i="1"/>
  <c r="AC18" i="1"/>
  <c r="AD18" i="1"/>
  <c r="W25" i="1"/>
  <c r="X25" i="1"/>
  <c r="Y25" i="1"/>
  <c r="Z25" i="1"/>
  <c r="AA25" i="1"/>
  <c r="AB25" i="1"/>
  <c r="AC25" i="1"/>
  <c r="AD25" i="1"/>
  <c r="W26" i="1"/>
  <c r="X26" i="1"/>
  <c r="Y26" i="1"/>
  <c r="Z26" i="1"/>
  <c r="AA26" i="1"/>
  <c r="AB26" i="1"/>
  <c r="AC26" i="1"/>
  <c r="AD26" i="1"/>
  <c r="W27" i="1"/>
  <c r="X27" i="1"/>
  <c r="Y27" i="1"/>
  <c r="Z27" i="1"/>
  <c r="AA27" i="1"/>
  <c r="AB27" i="1"/>
  <c r="AC27" i="1"/>
  <c r="AD27" i="1"/>
  <c r="W28" i="1"/>
  <c r="X28" i="1"/>
  <c r="Y28" i="1"/>
  <c r="Z28" i="1"/>
  <c r="AA28" i="1"/>
  <c r="AB28" i="1"/>
  <c r="AC28" i="1"/>
  <c r="AD28" i="1"/>
  <c r="W31" i="1"/>
  <c r="X31" i="1"/>
  <c r="Y31" i="1"/>
  <c r="Z31" i="1"/>
  <c r="AA31" i="1"/>
  <c r="AB31" i="1"/>
  <c r="AC31" i="1"/>
  <c r="AD31" i="1"/>
  <c r="W32" i="1"/>
  <c r="X32" i="1"/>
  <c r="Y32" i="1"/>
  <c r="Z32" i="1"/>
  <c r="AA32" i="1"/>
  <c r="AB32" i="1"/>
  <c r="AC32" i="1"/>
  <c r="AD32" i="1"/>
  <c r="W34" i="1"/>
  <c r="X34" i="1"/>
  <c r="Y34" i="1"/>
  <c r="Z34" i="1"/>
  <c r="AA34" i="1"/>
  <c r="AB34" i="1"/>
  <c r="AC34" i="1"/>
  <c r="AD34" i="1"/>
  <c r="W36" i="1"/>
  <c r="X36" i="1"/>
  <c r="Y36" i="1"/>
  <c r="Z36" i="1"/>
  <c r="AA36" i="1"/>
  <c r="AB36" i="1"/>
  <c r="AC36" i="1"/>
  <c r="AD36" i="1"/>
  <c r="W37" i="1"/>
  <c r="X37" i="1"/>
  <c r="Y37" i="1"/>
  <c r="Z37" i="1"/>
  <c r="AA37" i="1"/>
  <c r="AB37" i="1"/>
  <c r="AC37" i="1"/>
  <c r="AD37" i="1"/>
  <c r="W38" i="1"/>
  <c r="X38" i="1"/>
  <c r="Y38" i="1"/>
  <c r="Z38" i="1"/>
  <c r="AA38" i="1"/>
  <c r="AB38" i="1"/>
  <c r="AC38" i="1"/>
  <c r="AD38" i="1"/>
  <c r="W39" i="1"/>
  <c r="X39" i="1"/>
  <c r="Y39" i="1"/>
  <c r="Z39" i="1"/>
  <c r="AA39" i="1"/>
  <c r="AB39" i="1"/>
  <c r="AC39" i="1"/>
  <c r="AD39" i="1"/>
  <c r="W40" i="1"/>
  <c r="X40" i="1"/>
  <c r="Y40" i="1"/>
  <c r="Z40" i="1"/>
  <c r="AA40" i="1"/>
  <c r="AB40" i="1"/>
  <c r="AC40" i="1"/>
  <c r="AD40" i="1"/>
  <c r="W41" i="1"/>
  <c r="X41" i="1"/>
  <c r="Y41" i="1"/>
  <c r="Z41" i="1"/>
  <c r="AA41" i="1"/>
  <c r="AB41" i="1"/>
  <c r="AC41" i="1"/>
  <c r="AD41" i="1"/>
  <c r="W42" i="1"/>
  <c r="X42" i="1"/>
  <c r="Y42" i="1"/>
  <c r="Z42" i="1"/>
  <c r="AA42" i="1"/>
  <c r="AB42" i="1"/>
  <c r="AC42" i="1"/>
  <c r="AD42" i="1"/>
  <c r="W44" i="1"/>
  <c r="X44" i="1"/>
  <c r="Y44" i="1"/>
  <c r="Z44" i="1"/>
  <c r="AA44" i="1"/>
  <c r="AB44" i="1"/>
  <c r="AC44" i="1"/>
  <c r="AD44" i="1"/>
  <c r="W45" i="1"/>
  <c r="X45" i="1"/>
  <c r="Y45" i="1"/>
  <c r="Z45" i="1"/>
  <c r="AA45" i="1"/>
  <c r="AB45" i="1"/>
  <c r="AC45" i="1"/>
  <c r="AD45" i="1"/>
  <c r="W46" i="1"/>
  <c r="X46" i="1"/>
  <c r="Y46" i="1"/>
  <c r="Z46" i="1"/>
  <c r="AA46" i="1"/>
  <c r="AB46" i="1"/>
  <c r="AC46" i="1"/>
  <c r="AD46" i="1"/>
  <c r="W48" i="1"/>
  <c r="X48" i="1"/>
  <c r="Y48" i="1"/>
  <c r="Z48" i="1"/>
  <c r="AA48" i="1"/>
  <c r="AB48" i="1"/>
  <c r="AC48" i="1"/>
  <c r="AD48" i="1"/>
  <c r="W49" i="1"/>
  <c r="X49" i="1"/>
  <c r="Y49" i="1"/>
  <c r="Z49" i="1"/>
  <c r="AA49" i="1"/>
  <c r="AB49" i="1"/>
  <c r="AC49" i="1"/>
  <c r="AD49" i="1"/>
  <c r="W51" i="1"/>
  <c r="X51" i="1"/>
  <c r="Y51" i="1"/>
  <c r="Z51" i="1"/>
  <c r="AA51" i="1"/>
  <c r="AB51" i="1"/>
  <c r="AC51" i="1"/>
  <c r="AD51" i="1"/>
  <c r="W53" i="1"/>
  <c r="X53" i="1"/>
  <c r="Y53" i="1"/>
  <c r="Z53" i="1"/>
  <c r="AA53" i="1"/>
  <c r="AB53" i="1"/>
  <c r="AC53" i="1"/>
  <c r="AD53" i="1"/>
  <c r="W54" i="1"/>
  <c r="X54" i="1"/>
  <c r="Y54" i="1"/>
  <c r="Z54" i="1"/>
  <c r="AA54" i="1"/>
  <c r="AB54" i="1"/>
  <c r="AC54" i="1"/>
  <c r="AD54" i="1"/>
  <c r="W55" i="1"/>
  <c r="X55" i="1"/>
  <c r="Y55" i="1"/>
  <c r="Z55" i="1"/>
  <c r="AA55" i="1"/>
  <c r="AB55" i="1"/>
  <c r="AC55" i="1"/>
  <c r="AD55" i="1"/>
  <c r="W56" i="1"/>
  <c r="X56" i="1"/>
  <c r="Y56" i="1"/>
  <c r="Z56" i="1"/>
  <c r="AA56" i="1"/>
  <c r="AB56" i="1"/>
  <c r="AC56" i="1"/>
  <c r="AD56" i="1"/>
  <c r="W58" i="1"/>
  <c r="X58" i="1"/>
  <c r="Y58" i="1"/>
  <c r="Z58" i="1"/>
  <c r="AA58" i="1"/>
  <c r="AB58" i="1"/>
  <c r="AC58" i="1"/>
  <c r="AD58" i="1"/>
  <c r="W59" i="1"/>
  <c r="X59" i="1"/>
  <c r="Y59" i="1"/>
  <c r="Z59" i="1"/>
  <c r="AA59" i="1"/>
  <c r="AB59" i="1"/>
  <c r="AC59" i="1"/>
  <c r="AD59" i="1"/>
  <c r="W61" i="1"/>
  <c r="X61" i="1"/>
  <c r="Y61" i="1"/>
  <c r="Z61" i="1"/>
  <c r="AA61" i="1"/>
  <c r="AB61" i="1"/>
  <c r="AC61" i="1"/>
  <c r="AD61" i="1"/>
  <c r="W75" i="1"/>
  <c r="X75" i="1"/>
  <c r="Y75" i="1"/>
  <c r="Z75" i="1"/>
  <c r="AA75" i="1"/>
  <c r="AB75" i="1"/>
  <c r="AC75" i="1"/>
  <c r="AD75" i="1"/>
  <c r="W76" i="1"/>
  <c r="X76" i="1"/>
  <c r="Y76" i="1"/>
  <c r="Z76" i="1"/>
  <c r="AA76" i="1"/>
  <c r="AB76" i="1"/>
  <c r="AC76" i="1"/>
  <c r="AD76" i="1"/>
  <c r="W78" i="1"/>
  <c r="X78" i="1"/>
  <c r="Y78" i="1"/>
  <c r="Z78" i="1"/>
  <c r="AA78" i="1"/>
  <c r="AB78" i="1"/>
  <c r="AC78" i="1"/>
  <c r="AD78" i="1"/>
  <c r="W81" i="1"/>
  <c r="X81" i="1"/>
  <c r="Y81" i="1"/>
  <c r="Z81" i="1"/>
  <c r="AA81" i="1"/>
  <c r="AB81" i="1"/>
  <c r="AC81" i="1"/>
  <c r="AD81" i="1"/>
  <c r="W82" i="1"/>
  <c r="X82" i="1"/>
  <c r="Y82" i="1"/>
  <c r="Z82" i="1"/>
  <c r="AA82" i="1"/>
  <c r="AB82" i="1"/>
  <c r="AC82" i="1"/>
  <c r="AD82" i="1"/>
  <c r="W83" i="1"/>
  <c r="X83" i="1"/>
  <c r="Y83" i="1"/>
  <c r="Z83" i="1"/>
  <c r="AA83" i="1"/>
  <c r="AB83" i="1"/>
  <c r="AC83" i="1"/>
  <c r="AD83" i="1"/>
  <c r="W85" i="1"/>
  <c r="X85" i="1"/>
  <c r="Y85" i="1"/>
  <c r="Z85" i="1"/>
  <c r="AA85" i="1"/>
  <c r="AB85" i="1"/>
  <c r="AC85" i="1"/>
  <c r="AD85" i="1"/>
  <c r="W86" i="1"/>
  <c r="X86" i="1"/>
  <c r="Y86" i="1"/>
  <c r="Z86" i="1"/>
  <c r="AA86" i="1"/>
  <c r="AB86" i="1"/>
  <c r="AC86" i="1"/>
  <c r="AD86" i="1"/>
  <c r="W87" i="1"/>
  <c r="X87" i="1"/>
  <c r="Y87" i="1"/>
  <c r="Z87" i="1"/>
  <c r="AA87" i="1"/>
  <c r="AB87" i="1"/>
  <c r="AC87" i="1"/>
  <c r="AD87" i="1"/>
  <c r="W88" i="1"/>
  <c r="X88" i="1"/>
  <c r="Y88" i="1"/>
  <c r="Z88" i="1"/>
  <c r="AA88" i="1"/>
  <c r="AB88" i="1"/>
  <c r="AC88" i="1"/>
  <c r="AD88" i="1"/>
  <c r="W89" i="1"/>
  <c r="X89" i="1"/>
  <c r="Y89" i="1"/>
  <c r="Z89" i="1"/>
  <c r="AA89" i="1"/>
  <c r="AB89" i="1"/>
  <c r="AC89" i="1"/>
  <c r="AD89" i="1"/>
  <c r="W99" i="1"/>
  <c r="X99" i="1"/>
  <c r="Y99" i="1"/>
  <c r="Z99" i="1"/>
  <c r="AA99" i="1"/>
  <c r="AB99" i="1"/>
  <c r="AC99" i="1"/>
  <c r="AD99" i="1"/>
  <c r="W100" i="1"/>
  <c r="X100" i="1"/>
  <c r="Y100" i="1"/>
  <c r="Z100" i="1"/>
  <c r="AA100" i="1"/>
  <c r="AB100" i="1"/>
  <c r="AC100" i="1"/>
  <c r="AD100" i="1"/>
  <c r="W103" i="1"/>
  <c r="X103" i="1"/>
  <c r="Y103" i="1"/>
  <c r="Z103" i="1"/>
  <c r="AA103" i="1"/>
  <c r="AB103" i="1"/>
  <c r="AC103" i="1"/>
  <c r="AD103" i="1"/>
  <c r="W104" i="1"/>
  <c r="X104" i="1"/>
  <c r="Y104" i="1"/>
  <c r="Z104" i="1"/>
  <c r="AA104" i="1"/>
  <c r="AB104" i="1"/>
  <c r="AC104" i="1"/>
  <c r="AD104" i="1"/>
  <c r="W105" i="1"/>
  <c r="X105" i="1"/>
  <c r="Y105" i="1"/>
  <c r="Z105" i="1"/>
  <c r="AA105" i="1"/>
  <c r="AB105" i="1"/>
  <c r="AC105" i="1"/>
  <c r="AD105" i="1"/>
  <c r="W106" i="1"/>
  <c r="X106" i="1"/>
  <c r="Y106" i="1"/>
  <c r="Z106" i="1"/>
  <c r="AA106" i="1"/>
  <c r="AB106" i="1"/>
  <c r="AC106" i="1"/>
  <c r="AD106" i="1"/>
  <c r="W108" i="1"/>
  <c r="X108" i="1"/>
  <c r="Y108" i="1"/>
  <c r="Z108" i="1"/>
  <c r="AA108" i="1"/>
  <c r="AB108" i="1"/>
  <c r="AC108" i="1"/>
  <c r="AD108" i="1"/>
  <c r="W109" i="1"/>
  <c r="X109" i="1"/>
  <c r="Y109" i="1"/>
  <c r="Z109" i="1"/>
  <c r="AA109" i="1"/>
  <c r="AB109" i="1"/>
  <c r="AC109" i="1"/>
  <c r="AD109" i="1"/>
  <c r="W111" i="1"/>
  <c r="X111" i="1"/>
  <c r="Y111" i="1"/>
  <c r="Z111" i="1"/>
  <c r="AA111" i="1"/>
  <c r="AB111" i="1"/>
  <c r="AC111" i="1"/>
  <c r="AD111" i="1"/>
  <c r="W112" i="1"/>
  <c r="X112" i="1"/>
  <c r="Y112" i="1"/>
  <c r="Z112" i="1"/>
  <c r="AA112" i="1"/>
  <c r="AB112" i="1"/>
  <c r="AC112" i="1"/>
  <c r="AD112" i="1"/>
  <c r="W113" i="1"/>
  <c r="X113" i="1"/>
  <c r="Y113" i="1"/>
  <c r="Z113" i="1"/>
  <c r="AA113" i="1"/>
  <c r="AB113" i="1"/>
  <c r="AC113" i="1"/>
  <c r="AD113" i="1"/>
  <c r="W127" i="1"/>
  <c r="X127" i="1"/>
  <c r="Y127" i="1"/>
  <c r="Z127" i="1"/>
  <c r="AA127" i="1"/>
  <c r="AB127" i="1"/>
  <c r="AC127" i="1"/>
  <c r="AD127" i="1"/>
  <c r="W128" i="1"/>
  <c r="X128" i="1"/>
  <c r="Y128" i="1"/>
  <c r="Z128" i="1"/>
  <c r="AA128" i="1"/>
  <c r="AB128" i="1"/>
  <c r="AC128" i="1"/>
  <c r="AD128" i="1"/>
  <c r="W129" i="1"/>
  <c r="X129" i="1"/>
  <c r="Y129" i="1"/>
  <c r="Z129" i="1"/>
  <c r="AA129" i="1"/>
  <c r="AB129" i="1"/>
  <c r="AC129" i="1"/>
  <c r="AD129" i="1"/>
  <c r="W130" i="1"/>
  <c r="X130" i="1"/>
  <c r="Y130" i="1"/>
  <c r="Z130" i="1"/>
  <c r="AA130" i="1"/>
  <c r="AB130" i="1"/>
  <c r="AC130" i="1"/>
  <c r="AD130" i="1"/>
  <c r="W131" i="1"/>
  <c r="X131" i="1"/>
  <c r="Y131" i="1"/>
  <c r="Z131" i="1"/>
  <c r="AA131" i="1"/>
  <c r="AB131" i="1"/>
  <c r="AC131" i="1"/>
  <c r="AD131" i="1"/>
  <c r="W133" i="1"/>
  <c r="X133" i="1"/>
  <c r="Y133" i="1"/>
  <c r="Z133" i="1"/>
  <c r="AA133" i="1"/>
  <c r="AB133" i="1"/>
  <c r="AC133" i="1"/>
  <c r="AD133" i="1"/>
  <c r="W134" i="1"/>
  <c r="X134" i="1"/>
  <c r="Y134" i="1"/>
  <c r="Z134" i="1"/>
  <c r="AA134" i="1"/>
  <c r="AB134" i="1"/>
  <c r="AC134" i="1"/>
  <c r="AD134" i="1"/>
  <c r="W137" i="1"/>
  <c r="X137" i="1"/>
  <c r="Y137" i="1"/>
  <c r="Z137" i="1"/>
  <c r="AA137" i="1"/>
  <c r="AB137" i="1"/>
  <c r="AC137" i="1"/>
  <c r="AD137" i="1"/>
  <c r="W138" i="1"/>
  <c r="X138" i="1"/>
  <c r="Y138" i="1"/>
  <c r="Z138" i="1"/>
  <c r="AA138" i="1"/>
  <c r="AB138" i="1"/>
  <c r="AC138" i="1"/>
  <c r="AD138" i="1"/>
  <c r="W146" i="1"/>
  <c r="X146" i="1"/>
  <c r="Y146" i="1"/>
  <c r="Z146" i="1"/>
  <c r="AA146" i="1"/>
  <c r="AB146" i="1"/>
  <c r="AC146" i="1"/>
  <c r="AD146" i="1"/>
  <c r="W147" i="1"/>
  <c r="X147" i="1"/>
  <c r="Y147" i="1"/>
  <c r="Z147" i="1"/>
  <c r="AA147" i="1"/>
  <c r="AB147" i="1"/>
  <c r="AC147" i="1"/>
  <c r="AD147" i="1"/>
  <c r="W149" i="1"/>
  <c r="W148" i="1" s="1"/>
  <c r="X149" i="1"/>
  <c r="X148" i="1" s="1"/>
  <c r="Y149" i="1"/>
  <c r="Y148" i="1" s="1"/>
  <c r="Z149" i="1"/>
  <c r="Z148" i="1" s="1"/>
  <c r="AA149" i="1"/>
  <c r="AA148" i="1" s="1"/>
  <c r="AB149" i="1"/>
  <c r="AB148" i="1" s="1"/>
  <c r="AC149" i="1"/>
  <c r="AC148" i="1" s="1"/>
  <c r="AD149" i="1"/>
  <c r="AD148" i="1" s="1"/>
  <c r="W154" i="1"/>
  <c r="X154" i="1"/>
  <c r="Y154" i="1"/>
  <c r="Z154" i="1"/>
  <c r="AA154" i="1"/>
  <c r="AB154" i="1"/>
  <c r="AC154" i="1"/>
  <c r="AD154" i="1"/>
  <c r="W180" i="1"/>
  <c r="X180" i="1"/>
  <c r="Y180" i="1"/>
  <c r="Z180" i="1"/>
  <c r="AA180" i="1"/>
  <c r="AB180" i="1"/>
  <c r="AC180" i="1"/>
  <c r="AD180" i="1"/>
  <c r="W181" i="1"/>
  <c r="X181" i="1"/>
  <c r="Y181" i="1"/>
  <c r="Z181" i="1"/>
  <c r="AA181" i="1"/>
  <c r="AB181" i="1"/>
  <c r="AC181" i="1"/>
  <c r="AD181" i="1"/>
  <c r="W183" i="1"/>
  <c r="X183" i="1"/>
  <c r="Y183" i="1"/>
  <c r="Z183" i="1"/>
  <c r="AA183" i="1"/>
  <c r="AB183" i="1"/>
  <c r="AC183" i="1"/>
  <c r="AD183" i="1"/>
  <c r="W184" i="1"/>
  <c r="X184" i="1"/>
  <c r="Y184" i="1"/>
  <c r="Z184" i="1"/>
  <c r="AA184" i="1"/>
  <c r="AB184" i="1"/>
  <c r="AC184" i="1"/>
  <c r="AD184" i="1"/>
  <c r="W198" i="1"/>
  <c r="W189" i="1" s="1"/>
  <c r="X198" i="1"/>
  <c r="X189" i="1" s="1"/>
  <c r="Y198" i="1"/>
  <c r="Y189" i="1" s="1"/>
  <c r="Z198" i="1"/>
  <c r="Z189" i="1" s="1"/>
  <c r="AA198" i="1"/>
  <c r="AA189" i="1" s="1"/>
  <c r="AB198" i="1"/>
  <c r="AB189" i="1" s="1"/>
  <c r="AC198" i="1"/>
  <c r="AC189" i="1" s="1"/>
  <c r="AD198" i="1"/>
  <c r="AD189" i="1" s="1"/>
  <c r="W200" i="1"/>
  <c r="X200" i="1"/>
  <c r="Y200" i="1"/>
  <c r="Z200" i="1"/>
  <c r="AA200" i="1"/>
  <c r="AB200" i="1"/>
  <c r="AC200" i="1"/>
  <c r="AD200" i="1"/>
  <c r="W202" i="1"/>
  <c r="X202" i="1"/>
  <c r="Y202" i="1"/>
  <c r="Z202" i="1"/>
  <c r="AA202" i="1"/>
  <c r="AB202" i="1"/>
  <c r="AC202" i="1"/>
  <c r="AD202" i="1"/>
  <c r="W204" i="1"/>
  <c r="X204" i="1"/>
  <c r="Y204" i="1"/>
  <c r="Z204" i="1"/>
  <c r="AA204" i="1"/>
  <c r="AB204" i="1"/>
  <c r="AC204" i="1"/>
  <c r="AD204" i="1"/>
  <c r="W205" i="1"/>
  <c r="X205" i="1"/>
  <c r="Y205" i="1"/>
  <c r="Z205" i="1"/>
  <c r="AA205" i="1"/>
  <c r="AB205" i="1"/>
  <c r="AC205" i="1"/>
  <c r="AD205" i="1"/>
  <c r="W206" i="1"/>
  <c r="X206" i="1"/>
  <c r="Y206" i="1"/>
  <c r="Z206" i="1"/>
  <c r="AA206" i="1"/>
  <c r="AB206" i="1"/>
  <c r="AC206" i="1"/>
  <c r="AD206" i="1"/>
  <c r="W207" i="1"/>
  <c r="X207" i="1"/>
  <c r="Y207" i="1"/>
  <c r="Z207" i="1"/>
  <c r="AA207" i="1"/>
  <c r="AB207" i="1"/>
  <c r="AC207" i="1"/>
  <c r="AD207" i="1"/>
  <c r="W209" i="1"/>
  <c r="X209" i="1"/>
  <c r="Y209" i="1"/>
  <c r="Z209" i="1"/>
  <c r="AA209" i="1"/>
  <c r="AB209" i="1"/>
  <c r="AC209" i="1"/>
  <c r="AD209" i="1"/>
  <c r="W212" i="1"/>
  <c r="X212" i="1"/>
  <c r="Y212" i="1"/>
  <c r="Z212" i="1"/>
  <c r="AA212" i="1"/>
  <c r="AB212" i="1"/>
  <c r="AC212" i="1"/>
  <c r="AD212" i="1"/>
  <c r="W213" i="1"/>
  <c r="X213" i="1"/>
  <c r="Y213" i="1"/>
  <c r="Z213" i="1"/>
  <c r="AA213" i="1"/>
  <c r="AB213" i="1"/>
  <c r="AC213" i="1"/>
  <c r="AD213" i="1"/>
  <c r="W215" i="1"/>
  <c r="X215" i="1"/>
  <c r="Y215" i="1"/>
  <c r="Z215" i="1"/>
  <c r="AA215" i="1"/>
  <c r="AB215" i="1"/>
  <c r="AC215" i="1"/>
  <c r="AD215" i="1"/>
  <c r="W216" i="1"/>
  <c r="X216" i="1"/>
  <c r="Y216" i="1"/>
  <c r="Z216" i="1"/>
  <c r="AA216" i="1"/>
  <c r="AB216" i="1"/>
  <c r="AC216" i="1"/>
  <c r="AD216" i="1"/>
  <c r="W217" i="1"/>
  <c r="X217" i="1"/>
  <c r="Y217" i="1"/>
  <c r="Z217" i="1"/>
  <c r="AA217" i="1"/>
  <c r="AB217" i="1"/>
  <c r="AC217" i="1"/>
  <c r="AD217" i="1"/>
  <c r="W218" i="1"/>
  <c r="X218" i="1"/>
  <c r="Y218" i="1"/>
  <c r="Z218" i="1"/>
  <c r="AA218" i="1"/>
  <c r="AB218" i="1"/>
  <c r="AC218" i="1"/>
  <c r="AD218" i="1"/>
  <c r="W219" i="1"/>
  <c r="X219" i="1"/>
  <c r="Y219" i="1"/>
  <c r="Z219" i="1"/>
  <c r="AA219" i="1"/>
  <c r="AB219" i="1"/>
  <c r="AC219" i="1"/>
  <c r="AD219" i="1"/>
  <c r="W221" i="1"/>
  <c r="X221" i="1"/>
  <c r="Y221" i="1"/>
  <c r="Z221" i="1"/>
  <c r="AA221" i="1"/>
  <c r="AB221" i="1"/>
  <c r="AC221" i="1"/>
  <c r="AD221" i="1"/>
  <c r="W222" i="1"/>
  <c r="X222" i="1"/>
  <c r="Y222" i="1"/>
  <c r="Z222" i="1"/>
  <c r="AA222" i="1"/>
  <c r="AB222" i="1"/>
  <c r="AC222" i="1"/>
  <c r="AD222" i="1"/>
  <c r="W224" i="1"/>
  <c r="W223" i="1" s="1"/>
  <c r="X224" i="1"/>
  <c r="X223" i="1" s="1"/>
  <c r="Y224" i="1"/>
  <c r="Y223" i="1" s="1"/>
  <c r="Z224" i="1"/>
  <c r="Z223" i="1" s="1"/>
  <c r="AA224" i="1"/>
  <c r="AA223" i="1" s="1"/>
  <c r="AB224" i="1"/>
  <c r="AB223" i="1" s="1"/>
  <c r="AC224" i="1"/>
  <c r="AC223" i="1" s="1"/>
  <c r="AD224" i="1"/>
  <c r="AD223" i="1" s="1"/>
  <c r="W226" i="1"/>
  <c r="X226" i="1"/>
  <c r="Y226" i="1"/>
  <c r="Z226" i="1"/>
  <c r="AA226" i="1"/>
  <c r="AB226" i="1"/>
  <c r="AC226" i="1"/>
  <c r="AD226" i="1"/>
  <c r="W228" i="1"/>
  <c r="W227" i="1" s="1"/>
  <c r="X228" i="1"/>
  <c r="X227" i="1" s="1"/>
  <c r="Y228" i="1"/>
  <c r="Y227" i="1" s="1"/>
  <c r="Z228" i="1"/>
  <c r="Z227" i="1" s="1"/>
  <c r="AA228" i="1"/>
  <c r="AA227" i="1" s="1"/>
  <c r="AB228" i="1"/>
  <c r="AB227" i="1" s="1"/>
  <c r="AC228" i="1"/>
  <c r="AC227" i="1" s="1"/>
  <c r="AD228" i="1"/>
  <c r="AD227" i="1" s="1"/>
  <c r="W229" i="1"/>
  <c r="X229" i="1"/>
  <c r="Y229" i="1"/>
  <c r="Z229" i="1"/>
  <c r="AA229" i="1"/>
  <c r="AB229" i="1"/>
  <c r="AC229" i="1"/>
  <c r="AD229" i="1"/>
  <c r="W231" i="1"/>
  <c r="X231" i="1"/>
  <c r="Y231" i="1"/>
  <c r="Z231" i="1"/>
  <c r="AA231" i="1"/>
  <c r="AB231" i="1"/>
  <c r="AC231" i="1"/>
  <c r="AD231" i="1"/>
  <c r="W232" i="1"/>
  <c r="X232" i="1"/>
  <c r="Y232" i="1"/>
  <c r="Z232" i="1"/>
  <c r="AA232" i="1"/>
  <c r="AB232" i="1"/>
  <c r="AC232" i="1"/>
  <c r="AD232" i="1"/>
  <c r="W233" i="1"/>
  <c r="X233" i="1"/>
  <c r="Y233" i="1"/>
  <c r="Z233" i="1"/>
  <c r="AA233" i="1"/>
  <c r="AB233" i="1"/>
  <c r="AC233" i="1"/>
  <c r="AD233" i="1"/>
  <c r="W235" i="1"/>
  <c r="X235" i="1"/>
  <c r="Y235" i="1"/>
  <c r="Z235" i="1"/>
  <c r="AA235" i="1"/>
  <c r="AB235" i="1"/>
  <c r="AC235" i="1"/>
  <c r="AD235" i="1"/>
  <c r="W236" i="1"/>
  <c r="X236" i="1"/>
  <c r="Y236" i="1"/>
  <c r="Z236" i="1"/>
  <c r="AA236" i="1"/>
  <c r="AB236" i="1"/>
  <c r="AC236" i="1"/>
  <c r="AD236" i="1"/>
  <c r="W238" i="1"/>
  <c r="X238" i="1"/>
  <c r="Y238" i="1"/>
  <c r="Z238" i="1"/>
  <c r="AA238" i="1"/>
  <c r="AB238" i="1"/>
  <c r="AC238" i="1"/>
  <c r="AD238" i="1"/>
  <c r="W239" i="1"/>
  <c r="X239" i="1"/>
  <c r="Y239" i="1"/>
  <c r="Z239" i="1"/>
  <c r="AA239" i="1"/>
  <c r="AB239" i="1"/>
  <c r="AC239" i="1"/>
  <c r="AD239" i="1"/>
  <c r="W240" i="1"/>
  <c r="X240" i="1"/>
  <c r="Y240" i="1"/>
  <c r="Z240" i="1"/>
  <c r="AA240" i="1"/>
  <c r="AB240" i="1"/>
  <c r="AC240" i="1"/>
  <c r="AD240" i="1"/>
  <c r="X242" i="1"/>
  <c r="X241" i="1" s="1"/>
  <c r="Z242" i="1"/>
  <c r="Z241" i="1" s="1"/>
  <c r="AA242" i="1"/>
  <c r="AB242" i="1"/>
  <c r="AC242" i="1"/>
  <c r="AD242" i="1"/>
  <c r="W243" i="1"/>
  <c r="W241" i="1" s="1"/>
  <c r="Y243" i="1"/>
  <c r="Y241" i="1" s="1"/>
  <c r="AA243" i="1"/>
  <c r="AB243" i="1"/>
  <c r="AC243" i="1"/>
  <c r="AD243" i="1"/>
  <c r="W246" i="1"/>
  <c r="X246" i="1"/>
  <c r="Y246" i="1"/>
  <c r="Z246" i="1"/>
  <c r="AA246" i="1"/>
  <c r="AB246" i="1"/>
  <c r="AC246" i="1"/>
  <c r="AD246" i="1"/>
  <c r="W247" i="1"/>
  <c r="X247" i="1"/>
  <c r="Y247" i="1"/>
  <c r="Z247" i="1"/>
  <c r="AA247" i="1"/>
  <c r="AB247" i="1"/>
  <c r="AC247" i="1"/>
  <c r="AD247" i="1"/>
  <c r="W248" i="1"/>
  <c r="X248" i="1"/>
  <c r="Y248" i="1"/>
  <c r="Z248" i="1"/>
  <c r="AA248" i="1"/>
  <c r="AB248" i="1"/>
  <c r="AC248" i="1"/>
  <c r="AD248" i="1"/>
  <c r="W249" i="1"/>
  <c r="X249" i="1"/>
  <c r="Y249" i="1"/>
  <c r="Z249" i="1"/>
  <c r="AA249" i="1"/>
  <c r="AB249" i="1"/>
  <c r="AC249" i="1"/>
  <c r="AD249" i="1"/>
  <c r="W251" i="1"/>
  <c r="X251" i="1"/>
  <c r="Y251" i="1"/>
  <c r="Z251" i="1"/>
  <c r="AA251" i="1"/>
  <c r="AB251" i="1"/>
  <c r="AC251" i="1"/>
  <c r="AD251" i="1"/>
  <c r="W252" i="1"/>
  <c r="X252" i="1"/>
  <c r="Y252" i="1"/>
  <c r="Z252" i="1"/>
  <c r="AA252" i="1"/>
  <c r="AB252" i="1"/>
  <c r="AC252" i="1"/>
  <c r="AD252" i="1"/>
  <c r="W253" i="1"/>
  <c r="X253" i="1"/>
  <c r="Y253" i="1"/>
  <c r="Z253" i="1"/>
  <c r="AA253" i="1"/>
  <c r="AB253" i="1"/>
  <c r="AC253" i="1"/>
  <c r="AD253" i="1"/>
  <c r="W254" i="1"/>
  <c r="X254" i="1"/>
  <c r="Y254" i="1"/>
  <c r="Z254" i="1"/>
  <c r="AA254" i="1"/>
  <c r="AB254" i="1"/>
  <c r="AC254" i="1"/>
  <c r="AD254" i="1"/>
  <c r="W255" i="1"/>
  <c r="X255" i="1"/>
  <c r="Y255" i="1"/>
  <c r="Z255" i="1"/>
  <c r="AA255" i="1"/>
  <c r="AB255" i="1"/>
  <c r="AC255" i="1"/>
  <c r="AD255" i="1"/>
  <c r="W256" i="1"/>
  <c r="X256" i="1"/>
  <c r="Y256" i="1"/>
  <c r="Z256" i="1"/>
  <c r="AA256" i="1"/>
  <c r="AB256" i="1"/>
  <c r="AC256" i="1"/>
  <c r="AD256" i="1"/>
  <c r="W257" i="1"/>
  <c r="X257" i="1"/>
  <c r="Y257" i="1"/>
  <c r="Z257" i="1"/>
  <c r="AA257" i="1"/>
  <c r="AB257" i="1"/>
  <c r="AC257" i="1"/>
  <c r="AD257" i="1"/>
  <c r="W258" i="1"/>
  <c r="X258" i="1"/>
  <c r="Y258" i="1"/>
  <c r="Z258" i="1"/>
  <c r="AA258" i="1"/>
  <c r="AB258" i="1"/>
  <c r="AC258" i="1"/>
  <c r="AD258" i="1"/>
  <c r="W259" i="1"/>
  <c r="X259" i="1"/>
  <c r="Y259" i="1"/>
  <c r="Z259" i="1"/>
  <c r="AA259" i="1"/>
  <c r="AB259" i="1"/>
  <c r="AC259" i="1"/>
  <c r="AD259" i="1"/>
  <c r="W261" i="1"/>
  <c r="W260" i="1" s="1"/>
  <c r="X261" i="1"/>
  <c r="X260" i="1" s="1"/>
  <c r="Y261" i="1"/>
  <c r="Y260" i="1" s="1"/>
  <c r="Z261" i="1"/>
  <c r="Z260" i="1" s="1"/>
  <c r="AA261" i="1"/>
  <c r="AA260" i="1" s="1"/>
  <c r="AB261" i="1"/>
  <c r="AB260" i="1" s="1"/>
  <c r="AC261" i="1"/>
  <c r="AC260" i="1" s="1"/>
  <c r="AD261" i="1"/>
  <c r="AD260" i="1" s="1"/>
  <c r="W263" i="1"/>
  <c r="X263" i="1"/>
  <c r="Y263" i="1"/>
  <c r="Z263" i="1"/>
  <c r="AA263" i="1"/>
  <c r="AB263" i="1"/>
  <c r="AC263" i="1"/>
  <c r="AD263" i="1"/>
  <c r="W264" i="1"/>
  <c r="X264" i="1"/>
  <c r="Y264" i="1"/>
  <c r="Z264" i="1"/>
  <c r="AA264" i="1"/>
  <c r="AB264" i="1"/>
  <c r="AC264" i="1"/>
  <c r="AD264" i="1"/>
  <c r="W265" i="1"/>
  <c r="X265" i="1"/>
  <c r="Y265" i="1"/>
  <c r="Z265" i="1"/>
  <c r="AA265" i="1"/>
  <c r="AB265" i="1"/>
  <c r="AC265" i="1"/>
  <c r="AD265" i="1"/>
  <c r="W266" i="1"/>
  <c r="X266" i="1"/>
  <c r="Y266" i="1"/>
  <c r="Z266" i="1"/>
  <c r="AA266" i="1"/>
  <c r="AB266" i="1"/>
  <c r="AC266" i="1"/>
  <c r="AD266" i="1"/>
  <c r="AA114" i="1" l="1"/>
  <c r="R227" i="1"/>
  <c r="V227" i="1"/>
  <c r="S227" i="1"/>
  <c r="Y186" i="1"/>
  <c r="Z186" i="1"/>
  <c r="AB186" i="1"/>
  <c r="W166" i="1"/>
  <c r="X155" i="1"/>
  <c r="AC152" i="1"/>
  <c r="AB121" i="1"/>
  <c r="X90" i="1"/>
  <c r="AC121" i="1"/>
  <c r="AD121" i="1"/>
  <c r="AD152" i="1"/>
  <c r="W121" i="1"/>
  <c r="W114" i="1"/>
  <c r="X121" i="1"/>
  <c r="X152" i="1"/>
  <c r="AB152" i="1"/>
  <c r="Y121" i="1"/>
  <c r="Y152" i="1"/>
  <c r="W152" i="1"/>
  <c r="Z121" i="1"/>
  <c r="Z152" i="1"/>
  <c r="AA121" i="1"/>
  <c r="AA152" i="1"/>
  <c r="AB62" i="1"/>
  <c r="AA62" i="1"/>
  <c r="AC159" i="1"/>
  <c r="AC155" i="1" s="1"/>
  <c r="Y159" i="1"/>
  <c r="Z159" i="1"/>
  <c r="Z175" i="1"/>
  <c r="Y175" i="1"/>
  <c r="AF208" i="1"/>
  <c r="AD114" i="1"/>
  <c r="Z19" i="1"/>
  <c r="AD156" i="1"/>
  <c r="AA175" i="1"/>
  <c r="Z62" i="1"/>
  <c r="AF197" i="1"/>
  <c r="Y156" i="1"/>
  <c r="AF190" i="1"/>
  <c r="AF191" i="1"/>
  <c r="AF192" i="1"/>
  <c r="AF193" i="1"/>
  <c r="AF194" i="1"/>
  <c r="AF195" i="1"/>
  <c r="AF196" i="1"/>
  <c r="AF157" i="1"/>
  <c r="AF158" i="1"/>
  <c r="AD159" i="1"/>
  <c r="AF160" i="1"/>
  <c r="AF161" i="1"/>
  <c r="AF162" i="1"/>
  <c r="AF163" i="1"/>
  <c r="AF164" i="1"/>
  <c r="AF165" i="1"/>
  <c r="AF166" i="1"/>
  <c r="AF174" i="1"/>
  <c r="AA156" i="1"/>
  <c r="AF176" i="1"/>
  <c r="AF177" i="1"/>
  <c r="AB156" i="1"/>
  <c r="W156" i="1"/>
  <c r="AB159" i="1"/>
  <c r="AF167" i="1"/>
  <c r="AF168" i="1"/>
  <c r="AF169" i="1"/>
  <c r="AF170" i="1"/>
  <c r="AF171" i="1"/>
  <c r="AF172" i="1"/>
  <c r="AF173" i="1"/>
  <c r="AB66" i="1"/>
  <c r="W159" i="1"/>
  <c r="W175" i="1"/>
  <c r="AB90" i="1"/>
  <c r="AF187" i="1"/>
  <c r="AF188" i="1"/>
  <c r="W179" i="1"/>
  <c r="AF185" i="1"/>
  <c r="AF151" i="1"/>
  <c r="AF140" i="1"/>
  <c r="AF141" i="1"/>
  <c r="AF142" i="1"/>
  <c r="AF143" i="1"/>
  <c r="AF144" i="1"/>
  <c r="AF145" i="1"/>
  <c r="Y114" i="1"/>
  <c r="AF135" i="1"/>
  <c r="AF136" i="1"/>
  <c r="AF115" i="1"/>
  <c r="AF116" i="1"/>
  <c r="AF117" i="1"/>
  <c r="AF118" i="1"/>
  <c r="AF119" i="1"/>
  <c r="AF120" i="1"/>
  <c r="X114" i="1"/>
  <c r="AF122" i="1"/>
  <c r="AF123" i="1"/>
  <c r="W90" i="1"/>
  <c r="AF124" i="1"/>
  <c r="Y90" i="1"/>
  <c r="Z90" i="1"/>
  <c r="AC90" i="1"/>
  <c r="AF91" i="1"/>
  <c r="AF92" i="1"/>
  <c r="AF93" i="1"/>
  <c r="AF94" i="1"/>
  <c r="AF95" i="1"/>
  <c r="AF96" i="1"/>
  <c r="AF97" i="1"/>
  <c r="AD66" i="1"/>
  <c r="AA66" i="1"/>
  <c r="AF77" i="1"/>
  <c r="AF72" i="1"/>
  <c r="AF73" i="1"/>
  <c r="AF74" i="1"/>
  <c r="AF69" i="1"/>
  <c r="Z66" i="1"/>
  <c r="Y62" i="1"/>
  <c r="X62" i="1"/>
  <c r="AD19" i="1"/>
  <c r="X66" i="1"/>
  <c r="AD62" i="1"/>
  <c r="AF63" i="1"/>
  <c r="AF64" i="1"/>
  <c r="AF65" i="1"/>
  <c r="AF67" i="1"/>
  <c r="AF68" i="1"/>
  <c r="AF70" i="1"/>
  <c r="W62" i="1"/>
  <c r="Y66" i="1"/>
  <c r="AF60" i="1"/>
  <c r="W66" i="1"/>
  <c r="AF50" i="1"/>
  <c r="AF20" i="1"/>
  <c r="AF21" i="1"/>
  <c r="AF22" i="1"/>
  <c r="AF23" i="1"/>
  <c r="AC241" i="1"/>
  <c r="Y19" i="1"/>
  <c r="AC220" i="1"/>
  <c r="AB234" i="1"/>
  <c r="X19" i="1"/>
  <c r="AB241" i="1"/>
  <c r="AC234" i="1"/>
  <c r="AA19" i="1"/>
  <c r="Z262" i="1"/>
  <c r="AA241" i="1"/>
  <c r="AC262" i="1"/>
  <c r="AB19" i="1"/>
  <c r="W234" i="1"/>
  <c r="AC19" i="1"/>
  <c r="AD262" i="1"/>
  <c r="AD241" i="1"/>
  <c r="AD220" i="1"/>
  <c r="X245" i="1"/>
  <c r="W237" i="1"/>
  <c r="AD230" i="1"/>
  <c r="AC237" i="1"/>
  <c r="AC230" i="1"/>
  <c r="AC211" i="1"/>
  <c r="Y262" i="1"/>
  <c r="AA250" i="1"/>
  <c r="AA245" i="1"/>
  <c r="Z237" i="1"/>
  <c r="Z234" i="1"/>
  <c r="Z230" i="1"/>
  <c r="Z220" i="1"/>
  <c r="Z214" i="1"/>
  <c r="Z211" i="1"/>
  <c r="X262" i="1"/>
  <c r="Z250" i="1"/>
  <c r="Z245" i="1"/>
  <c r="Y237" i="1"/>
  <c r="Y234" i="1"/>
  <c r="Y230" i="1"/>
  <c r="Y220" i="1"/>
  <c r="Y214" i="1"/>
  <c r="Y211" i="1"/>
  <c r="Y250" i="1"/>
  <c r="Y245" i="1"/>
  <c r="X237" i="1"/>
  <c r="X234" i="1"/>
  <c r="X230" i="1"/>
  <c r="X220" i="1"/>
  <c r="X214" i="1"/>
  <c r="X211" i="1"/>
  <c r="W220" i="1"/>
  <c r="W214" i="1"/>
  <c r="W211" i="1"/>
  <c r="W199" i="1"/>
  <c r="W139" i="1"/>
  <c r="W110" i="1"/>
  <c r="W71" i="1"/>
  <c r="W47" i="1"/>
  <c r="W19" i="1"/>
  <c r="X250" i="1"/>
  <c r="AD214" i="1"/>
  <c r="AD211" i="1"/>
  <c r="AC5" i="1"/>
  <c r="AD237" i="1"/>
  <c r="AB262" i="1"/>
  <c r="AD250" i="1"/>
  <c r="AA262" i="1"/>
  <c r="AB230" i="1"/>
  <c r="AB220" i="1"/>
  <c r="AB214" i="1"/>
  <c r="AB211" i="1"/>
  <c r="W245" i="1"/>
  <c r="AD245" i="1"/>
  <c r="AC250" i="1"/>
  <c r="AB237" i="1"/>
  <c r="AB250" i="1"/>
  <c r="AB245" i="1"/>
  <c r="AA237" i="1"/>
  <c r="AA234" i="1"/>
  <c r="AA230" i="1"/>
  <c r="AA220" i="1"/>
  <c r="AA214" i="1"/>
  <c r="AA211" i="1"/>
  <c r="W262" i="1"/>
  <c r="W230" i="1"/>
  <c r="W250" i="1"/>
  <c r="AD234" i="1"/>
  <c r="AC214" i="1"/>
  <c r="AC245" i="1"/>
  <c r="W126" i="1"/>
  <c r="W57" i="1"/>
  <c r="W52" i="1"/>
  <c r="W35" i="1"/>
  <c r="W30" i="1"/>
  <c r="W24" i="1"/>
  <c r="W15" i="1"/>
  <c r="W9" i="1"/>
  <c r="W5" i="1"/>
  <c r="AD203" i="1"/>
  <c r="AD199" i="1"/>
  <c r="AD182" i="1"/>
  <c r="AD179" i="1"/>
  <c r="AD139" i="1"/>
  <c r="AD132" i="1"/>
  <c r="AD126" i="1"/>
  <c r="AD110" i="1"/>
  <c r="AD107" i="1"/>
  <c r="AD102" i="1"/>
  <c r="AD98" i="1"/>
  <c r="AD84" i="1"/>
  <c r="AD80" i="1"/>
  <c r="AD71" i="1"/>
  <c r="AD57" i="1"/>
  <c r="AD52" i="1"/>
  <c r="AD47" i="1"/>
  <c r="AD43" i="1"/>
  <c r="AD35" i="1"/>
  <c r="AD30" i="1"/>
  <c r="AD24" i="1"/>
  <c r="AD15" i="1"/>
  <c r="AD9" i="1"/>
  <c r="AD5" i="1"/>
  <c r="W132" i="1"/>
  <c r="W98" i="1"/>
  <c r="AC107" i="1"/>
  <c r="AC84" i="1"/>
  <c r="AC15" i="1"/>
  <c r="AB203" i="1"/>
  <c r="AB199" i="1"/>
  <c r="AB182" i="1"/>
  <c r="AB179" i="1"/>
  <c r="AB139" i="1"/>
  <c r="AB132" i="1"/>
  <c r="AB126" i="1"/>
  <c r="AB110" i="1"/>
  <c r="AB107" i="1"/>
  <c r="AB102" i="1"/>
  <c r="AB98" i="1"/>
  <c r="AB84" i="1"/>
  <c r="AB80" i="1"/>
  <c r="AB71" i="1"/>
  <c r="AB57" i="1"/>
  <c r="AB52" i="1"/>
  <c r="AB47" i="1"/>
  <c r="AB43" i="1"/>
  <c r="AB35" i="1"/>
  <c r="AB30" i="1"/>
  <c r="AB24" i="1"/>
  <c r="AB15" i="1"/>
  <c r="AB9" i="1"/>
  <c r="AB5" i="1"/>
  <c r="W84" i="1"/>
  <c r="AC199" i="1"/>
  <c r="AC110" i="1"/>
  <c r="AC102" i="1"/>
  <c r="AC80" i="1"/>
  <c r="AC57" i="1"/>
  <c r="AC43" i="1"/>
  <c r="AC35" i="1"/>
  <c r="AA203" i="1"/>
  <c r="AA199" i="1"/>
  <c r="AA182" i="1"/>
  <c r="AA179" i="1"/>
  <c r="AA139" i="1"/>
  <c r="AA132" i="1"/>
  <c r="AA126" i="1"/>
  <c r="AA110" i="1"/>
  <c r="AA107" i="1"/>
  <c r="AA102" i="1"/>
  <c r="AA98" i="1"/>
  <c r="AA84" i="1"/>
  <c r="AA80" i="1"/>
  <c r="AA71" i="1"/>
  <c r="AA57" i="1"/>
  <c r="AA52" i="1"/>
  <c r="AA47" i="1"/>
  <c r="AA43" i="1"/>
  <c r="AA35" i="1"/>
  <c r="AA30" i="1"/>
  <c r="AA24" i="1"/>
  <c r="AA15" i="1"/>
  <c r="AA9" i="1"/>
  <c r="AA5" i="1"/>
  <c r="AC182" i="1"/>
  <c r="AC132" i="1"/>
  <c r="AC126" i="1"/>
  <c r="AC98" i="1"/>
  <c r="AC47" i="1"/>
  <c r="AC30" i="1"/>
  <c r="AC9" i="1"/>
  <c r="Z203" i="1"/>
  <c r="Z199" i="1"/>
  <c r="Z182" i="1"/>
  <c r="Z179" i="1"/>
  <c r="Z139" i="1"/>
  <c r="Z132" i="1"/>
  <c r="Z126" i="1"/>
  <c r="Z110" i="1"/>
  <c r="Z107" i="1"/>
  <c r="Z102" i="1"/>
  <c r="Z98" i="1"/>
  <c r="Z84" i="1"/>
  <c r="Z80" i="1"/>
  <c r="Z71" i="1"/>
  <c r="Z57" i="1"/>
  <c r="Z52" i="1"/>
  <c r="Z47" i="1"/>
  <c r="Z43" i="1"/>
  <c r="Z35" i="1"/>
  <c r="Z30" i="1"/>
  <c r="Z24" i="1"/>
  <c r="Z15" i="1"/>
  <c r="Z9" i="1"/>
  <c r="Z5" i="1"/>
  <c r="W182" i="1"/>
  <c r="W107" i="1"/>
  <c r="W102" i="1"/>
  <c r="W80" i="1"/>
  <c r="AC52" i="1"/>
  <c r="Y203" i="1"/>
  <c r="Y199" i="1"/>
  <c r="Y182" i="1"/>
  <c r="Y179" i="1"/>
  <c r="Y139" i="1"/>
  <c r="Y132" i="1"/>
  <c r="Y126" i="1"/>
  <c r="Y110" i="1"/>
  <c r="Y107" i="1"/>
  <c r="Y102" i="1"/>
  <c r="Y98" i="1"/>
  <c r="Y84" i="1"/>
  <c r="Y80" i="1"/>
  <c r="Y71" i="1"/>
  <c r="Y57" i="1"/>
  <c r="Y52" i="1"/>
  <c r="Y47" i="1"/>
  <c r="Y43" i="1"/>
  <c r="Y35" i="1"/>
  <c r="Y30" i="1"/>
  <c r="Y24" i="1"/>
  <c r="Y15" i="1"/>
  <c r="Y9" i="1"/>
  <c r="Y5" i="1"/>
  <c r="W203" i="1"/>
  <c r="W43" i="1"/>
  <c r="AC203" i="1"/>
  <c r="AC179" i="1"/>
  <c r="AC139" i="1"/>
  <c r="AC71" i="1"/>
  <c r="AC24" i="1"/>
  <c r="X203" i="1"/>
  <c r="X199" i="1"/>
  <c r="X182" i="1"/>
  <c r="X179" i="1"/>
  <c r="X139" i="1"/>
  <c r="X132" i="1"/>
  <c r="X126" i="1"/>
  <c r="X110" i="1"/>
  <c r="X107" i="1"/>
  <c r="X102" i="1"/>
  <c r="X98" i="1"/>
  <c r="X84" i="1"/>
  <c r="X80" i="1"/>
  <c r="X71" i="1"/>
  <c r="X57" i="1"/>
  <c r="X52" i="1"/>
  <c r="X47" i="1"/>
  <c r="X43" i="1"/>
  <c r="X35" i="1"/>
  <c r="X30" i="1"/>
  <c r="X24" i="1"/>
  <c r="X15" i="1"/>
  <c r="X9" i="1"/>
  <c r="X5" i="1"/>
  <c r="Y125" i="1" l="1"/>
  <c r="AC125" i="1"/>
  <c r="AA178" i="1"/>
  <c r="AC101" i="1"/>
  <c r="AB178" i="1"/>
  <c r="Z178" i="1"/>
  <c r="AA155" i="1"/>
  <c r="Y155" i="1"/>
  <c r="Z125" i="1"/>
  <c r="X101" i="1"/>
  <c r="AD101" i="1"/>
  <c r="W125" i="1"/>
  <c r="AA101" i="1"/>
  <c r="AB101" i="1"/>
  <c r="AB155" i="1"/>
  <c r="Z155" i="1"/>
  <c r="AA125" i="1"/>
  <c r="AB125" i="1"/>
  <c r="W178" i="1"/>
  <c r="X125" i="1"/>
  <c r="W101" i="1"/>
  <c r="W155" i="1"/>
  <c r="Z101" i="1"/>
  <c r="AC178" i="1"/>
  <c r="Y178" i="1"/>
  <c r="X178" i="1"/>
  <c r="AD178" i="1"/>
  <c r="AD155" i="1"/>
  <c r="Y101" i="1"/>
  <c r="AF175" i="1"/>
  <c r="AF156" i="1"/>
  <c r="AF159" i="1"/>
  <c r="AF114" i="1"/>
  <c r="AF90" i="1"/>
  <c r="AC225" i="1"/>
  <c r="AF62" i="1"/>
  <c r="W244" i="1"/>
  <c r="AF66" i="1"/>
  <c r="AA79" i="1"/>
  <c r="Z244" i="1"/>
  <c r="W225" i="1"/>
  <c r="AB244" i="1"/>
  <c r="AD225" i="1"/>
  <c r="W79" i="1"/>
  <c r="X79" i="1"/>
  <c r="W29" i="1"/>
  <c r="Z225" i="1"/>
  <c r="X225" i="1"/>
  <c r="X244" i="1"/>
  <c r="Z79" i="1"/>
  <c r="AA4" i="1"/>
  <c r="AB29" i="1"/>
  <c r="AD79" i="1"/>
  <c r="AC244" i="1"/>
  <c r="AB225" i="1"/>
  <c r="Y225" i="1"/>
  <c r="Y244" i="1"/>
  <c r="AD29" i="1"/>
  <c r="AA225" i="1"/>
  <c r="AD244" i="1"/>
  <c r="AF19" i="1"/>
  <c r="X4" i="1"/>
  <c r="X29" i="1"/>
  <c r="Y79" i="1"/>
  <c r="Z4" i="1"/>
  <c r="Z29" i="1"/>
  <c r="AB79" i="1"/>
  <c r="AD4" i="1"/>
  <c r="W4" i="1"/>
  <c r="Y4" i="1"/>
  <c r="AA29" i="1"/>
  <c r="AB4" i="1"/>
  <c r="AA244" i="1"/>
  <c r="Y29" i="1"/>
  <c r="AC4" i="1"/>
  <c r="AC79" i="1"/>
  <c r="AC29" i="1"/>
  <c r="AF155" i="1" l="1"/>
  <c r="AD125" i="1"/>
  <c r="AC210" i="1"/>
  <c r="W210" i="1"/>
  <c r="Z210" i="1"/>
  <c r="AB210" i="1"/>
  <c r="AD210" i="1"/>
  <c r="Y210" i="1"/>
  <c r="X210" i="1"/>
  <c r="AA210" i="1"/>
  <c r="AA267" i="1" l="1"/>
  <c r="Y267" i="1"/>
  <c r="AD267" i="1"/>
  <c r="X267" i="1"/>
  <c r="AB267" i="1"/>
  <c r="Z267" i="1"/>
  <c r="W267" i="1"/>
  <c r="AC267" i="1"/>
  <c r="O71" i="1" l="1"/>
  <c r="P71" i="1"/>
  <c r="Q71" i="1"/>
  <c r="R71" i="1"/>
  <c r="S71" i="1"/>
  <c r="T71" i="1"/>
  <c r="U71" i="1"/>
  <c r="V71" i="1"/>
  <c r="V234" i="1" l="1"/>
  <c r="V241" i="1"/>
  <c r="V250" i="1"/>
  <c r="U262" i="1"/>
  <c r="O262" i="1"/>
  <c r="V262" i="1"/>
  <c r="T262" i="1"/>
  <c r="R262" i="1"/>
  <c r="P262" i="1"/>
  <c r="U260" i="1"/>
  <c r="S260" i="1"/>
  <c r="Q260" i="1"/>
  <c r="O260" i="1"/>
  <c r="V260" i="1"/>
  <c r="T260" i="1"/>
  <c r="R260" i="1"/>
  <c r="P260" i="1"/>
  <c r="T250" i="1"/>
  <c r="R250" i="1"/>
  <c r="P250" i="1"/>
  <c r="V245" i="1"/>
  <c r="T245" i="1"/>
  <c r="R245" i="1"/>
  <c r="P245" i="1"/>
  <c r="T241" i="1"/>
  <c r="U241" i="1"/>
  <c r="S241" i="1"/>
  <c r="Q241" i="1"/>
  <c r="O241" i="1"/>
  <c r="R241" i="1"/>
  <c r="P241" i="1"/>
  <c r="U237" i="1"/>
  <c r="S237" i="1"/>
  <c r="Q237" i="1"/>
  <c r="O237" i="1"/>
  <c r="U234" i="1"/>
  <c r="T234" i="1"/>
  <c r="S234" i="1"/>
  <c r="R234" i="1"/>
  <c r="Q234" i="1"/>
  <c r="P234" i="1"/>
  <c r="O234" i="1"/>
  <c r="U230" i="1"/>
  <c r="S230" i="1"/>
  <c r="Q230" i="1"/>
  <c r="O230" i="1"/>
  <c r="U220" i="1"/>
  <c r="S220" i="1"/>
  <c r="Q220" i="1"/>
  <c r="O220" i="1"/>
  <c r="V220" i="1"/>
  <c r="T220" i="1"/>
  <c r="R220" i="1"/>
  <c r="P220" i="1"/>
  <c r="S214" i="1"/>
  <c r="V214" i="1"/>
  <c r="U214" i="1"/>
  <c r="T214" i="1"/>
  <c r="R214" i="1"/>
  <c r="Q214" i="1"/>
  <c r="P214" i="1"/>
  <c r="O214" i="1"/>
  <c r="S211" i="1"/>
  <c r="V211" i="1"/>
  <c r="U211" i="1"/>
  <c r="T211" i="1"/>
  <c r="R211" i="1"/>
  <c r="Q211" i="1"/>
  <c r="P211" i="1"/>
  <c r="O211" i="1"/>
  <c r="R244" i="1" l="1"/>
  <c r="U225" i="1"/>
  <c r="U223" i="1" s="1"/>
  <c r="O225" i="1"/>
  <c r="O223" i="1" s="1"/>
  <c r="S225" i="1"/>
  <c r="S223" i="1" s="1"/>
  <c r="P244" i="1"/>
  <c r="T244" i="1"/>
  <c r="V230" i="1"/>
  <c r="AF216" i="1"/>
  <c r="V244" i="1"/>
  <c r="P230" i="1"/>
  <c r="P237" i="1"/>
  <c r="Q262" i="1"/>
  <c r="R237" i="1"/>
  <c r="U245" i="1"/>
  <c r="Q250" i="1"/>
  <c r="T230" i="1"/>
  <c r="O250" i="1"/>
  <c r="S250" i="1"/>
  <c r="T237" i="1"/>
  <c r="U250" i="1"/>
  <c r="V237" i="1"/>
  <c r="O245" i="1"/>
  <c r="R230" i="1"/>
  <c r="Q245" i="1"/>
  <c r="S245" i="1"/>
  <c r="Q225" i="1"/>
  <c r="Q223" i="1" s="1"/>
  <c r="S262" i="1"/>
  <c r="AF217" i="1"/>
  <c r="AF218" i="1"/>
  <c r="AF219" i="1"/>
  <c r="AF221" i="1"/>
  <c r="AF222" i="1"/>
  <c r="AF226" i="1"/>
  <c r="AF228" i="1"/>
  <c r="AF229" i="1"/>
  <c r="AF231" i="1"/>
  <c r="AF232" i="1"/>
  <c r="AF233" i="1"/>
  <c r="AF235" i="1"/>
  <c r="AF236" i="1"/>
  <c r="AF238" i="1"/>
  <c r="AF239" i="1"/>
  <c r="AF240" i="1"/>
  <c r="AF242" i="1"/>
  <c r="AF243" i="1"/>
  <c r="AF246" i="1"/>
  <c r="AF247" i="1"/>
  <c r="AF248" i="1"/>
  <c r="AF249" i="1"/>
  <c r="AF251" i="1"/>
  <c r="AF252" i="1"/>
  <c r="AF253" i="1"/>
  <c r="AF254" i="1"/>
  <c r="AF255" i="1"/>
  <c r="AF256" i="1"/>
  <c r="AF257" i="1"/>
  <c r="AF258" i="1"/>
  <c r="AF259" i="1"/>
  <c r="AF260" i="1"/>
  <c r="AF261" i="1"/>
  <c r="AF263" i="1"/>
  <c r="AF265" i="1"/>
  <c r="AF264" i="1"/>
  <c r="AF266" i="1"/>
  <c r="AF215" i="1"/>
  <c r="P225" i="1" l="1"/>
  <c r="V225" i="1"/>
  <c r="AF220" i="1"/>
  <c r="AF234" i="1"/>
  <c r="AF227" i="1"/>
  <c r="AF237" i="1"/>
  <c r="AF262" i="1"/>
  <c r="AF230" i="1"/>
  <c r="AF241" i="1"/>
  <c r="AF250" i="1"/>
  <c r="O244" i="1"/>
  <c r="O210" i="1" s="1"/>
  <c r="O267" i="1" s="1"/>
  <c r="R225" i="1"/>
  <c r="U244" i="1"/>
  <c r="U210" i="1" s="1"/>
  <c r="U267" i="1" s="1"/>
  <c r="T225" i="1"/>
  <c r="Q244" i="1"/>
  <c r="Q210" i="1" s="1"/>
  <c r="Q267" i="1" s="1"/>
  <c r="AF245" i="1"/>
  <c r="S244" i="1"/>
  <c r="S210" i="1" s="1"/>
  <c r="S267" i="1" s="1"/>
  <c r="V203" i="1"/>
  <c r="U203" i="1"/>
  <c r="T203" i="1"/>
  <c r="S203" i="1"/>
  <c r="R203" i="1"/>
  <c r="Q203" i="1"/>
  <c r="P203" i="1"/>
  <c r="O203" i="1"/>
  <c r="V199" i="1"/>
  <c r="U199" i="1"/>
  <c r="T199" i="1"/>
  <c r="S199" i="1"/>
  <c r="R199" i="1"/>
  <c r="Q199" i="1"/>
  <c r="P199" i="1"/>
  <c r="O199" i="1"/>
  <c r="V189" i="1"/>
  <c r="U189" i="1"/>
  <c r="T189" i="1"/>
  <c r="S189" i="1"/>
  <c r="R189" i="1"/>
  <c r="Q189" i="1"/>
  <c r="P189" i="1"/>
  <c r="O189" i="1"/>
  <c r="V182" i="1"/>
  <c r="U182" i="1"/>
  <c r="T182" i="1"/>
  <c r="S182" i="1"/>
  <c r="R182" i="1"/>
  <c r="Q182" i="1"/>
  <c r="P182" i="1"/>
  <c r="O182" i="1"/>
  <c r="V179" i="1"/>
  <c r="U179" i="1"/>
  <c r="T179" i="1"/>
  <c r="S179" i="1"/>
  <c r="R179" i="1"/>
  <c r="Q179" i="1"/>
  <c r="P179" i="1"/>
  <c r="O179" i="1"/>
  <c r="V139" i="1"/>
  <c r="U139" i="1"/>
  <c r="T139" i="1"/>
  <c r="S139" i="1"/>
  <c r="R139" i="1"/>
  <c r="Q139" i="1"/>
  <c r="P139" i="1"/>
  <c r="O139" i="1"/>
  <c r="V132" i="1"/>
  <c r="U132" i="1"/>
  <c r="T132" i="1"/>
  <c r="S132" i="1"/>
  <c r="R132" i="1"/>
  <c r="Q132" i="1"/>
  <c r="P132" i="1"/>
  <c r="O132" i="1"/>
  <c r="V126" i="1"/>
  <c r="V125" i="1" s="1"/>
  <c r="U126" i="1"/>
  <c r="T126" i="1"/>
  <c r="T125" i="1" s="1"/>
  <c r="S126" i="1"/>
  <c r="R126" i="1"/>
  <c r="Q126" i="1"/>
  <c r="P126" i="1"/>
  <c r="O126" i="1"/>
  <c r="V110" i="1"/>
  <c r="U110" i="1"/>
  <c r="T110" i="1"/>
  <c r="S110" i="1"/>
  <c r="R110" i="1"/>
  <c r="Q110" i="1"/>
  <c r="P110" i="1"/>
  <c r="O110" i="1"/>
  <c r="V107" i="1"/>
  <c r="U107" i="1"/>
  <c r="T107" i="1"/>
  <c r="S107" i="1"/>
  <c r="R107" i="1"/>
  <c r="Q107" i="1"/>
  <c r="P107" i="1"/>
  <c r="O107" i="1"/>
  <c r="V102" i="1"/>
  <c r="U102" i="1"/>
  <c r="T102" i="1"/>
  <c r="S102" i="1"/>
  <c r="R102" i="1"/>
  <c r="Q102" i="1"/>
  <c r="P102" i="1"/>
  <c r="O102" i="1"/>
  <c r="V98" i="1"/>
  <c r="U98" i="1"/>
  <c r="T98" i="1"/>
  <c r="S98" i="1"/>
  <c r="R98" i="1"/>
  <c r="Q98" i="1"/>
  <c r="P98" i="1"/>
  <c r="O98" i="1"/>
  <c r="V84" i="1"/>
  <c r="U84" i="1"/>
  <c r="T84" i="1"/>
  <c r="S84" i="1"/>
  <c r="R84" i="1"/>
  <c r="Q84" i="1"/>
  <c r="P84" i="1"/>
  <c r="O84" i="1"/>
  <c r="V80" i="1"/>
  <c r="U80" i="1"/>
  <c r="T80" i="1"/>
  <c r="S80" i="1"/>
  <c r="R80" i="1"/>
  <c r="Q80" i="1"/>
  <c r="P80" i="1"/>
  <c r="O80" i="1"/>
  <c r="V57" i="1"/>
  <c r="U57" i="1"/>
  <c r="T57" i="1"/>
  <c r="S57" i="1"/>
  <c r="R57" i="1"/>
  <c r="Q57" i="1"/>
  <c r="P57" i="1"/>
  <c r="O57" i="1"/>
  <c r="V52" i="1"/>
  <c r="U52" i="1"/>
  <c r="T52" i="1"/>
  <c r="S52" i="1"/>
  <c r="R52" i="1"/>
  <c r="Q52" i="1"/>
  <c r="P52" i="1"/>
  <c r="O52" i="1"/>
  <c r="V47" i="1"/>
  <c r="U47" i="1"/>
  <c r="T47" i="1"/>
  <c r="S47" i="1"/>
  <c r="R47" i="1"/>
  <c r="Q47" i="1"/>
  <c r="P47" i="1"/>
  <c r="O47" i="1"/>
  <c r="V43" i="1"/>
  <c r="U43" i="1"/>
  <c r="T43" i="1"/>
  <c r="S43" i="1"/>
  <c r="R43" i="1"/>
  <c r="Q43" i="1"/>
  <c r="P43" i="1"/>
  <c r="O43" i="1"/>
  <c r="V35" i="1"/>
  <c r="U35" i="1"/>
  <c r="T35" i="1"/>
  <c r="S35" i="1"/>
  <c r="R35" i="1"/>
  <c r="Q35" i="1"/>
  <c r="P35" i="1"/>
  <c r="O35" i="1"/>
  <c r="V30" i="1"/>
  <c r="U30" i="1"/>
  <c r="T30" i="1"/>
  <c r="S30" i="1"/>
  <c r="R30" i="1"/>
  <c r="Q30" i="1"/>
  <c r="P30" i="1"/>
  <c r="O30" i="1"/>
  <c r="V24" i="1"/>
  <c r="U24" i="1"/>
  <c r="T24" i="1"/>
  <c r="S24" i="1"/>
  <c r="R24" i="1"/>
  <c r="Q24" i="1"/>
  <c r="P24" i="1"/>
  <c r="O24" i="1"/>
  <c r="V15" i="1"/>
  <c r="U15" i="1"/>
  <c r="T15" i="1"/>
  <c r="S15" i="1"/>
  <c r="R15" i="1"/>
  <c r="Q15" i="1"/>
  <c r="P15" i="1"/>
  <c r="O15" i="1"/>
  <c r="V9" i="1"/>
  <c r="U9" i="1"/>
  <c r="T9" i="1"/>
  <c r="S9" i="1"/>
  <c r="R9" i="1"/>
  <c r="Q9" i="1"/>
  <c r="P9" i="1"/>
  <c r="O9" i="1"/>
  <c r="P5" i="1"/>
  <c r="R5" i="1"/>
  <c r="T5" i="1"/>
  <c r="T4" i="1" s="1"/>
  <c r="T267" i="1" s="1"/>
  <c r="V5" i="1"/>
  <c r="O5" i="1"/>
  <c r="R125" i="1" l="1"/>
  <c r="T223" i="1"/>
  <c r="T210" i="1" s="1"/>
  <c r="R223" i="1"/>
  <c r="R210" i="1" s="1"/>
  <c r="R4" i="1"/>
  <c r="R267" i="1" s="1"/>
  <c r="V223" i="1"/>
  <c r="V210" i="1" s="1"/>
  <c r="P223" i="1"/>
  <c r="V4" i="1"/>
  <c r="V267" i="1" s="1"/>
  <c r="AF244" i="1"/>
  <c r="AF225" i="1"/>
  <c r="P4" i="1"/>
  <c r="P267" i="1" s="1"/>
  <c r="Q5" i="1"/>
  <c r="AF212" i="1"/>
  <c r="AF213" i="1"/>
  <c r="AF214" i="1"/>
  <c r="AF149" i="1"/>
  <c r="AF82" i="1"/>
  <c r="AF83" i="1"/>
  <c r="AF39" i="1"/>
  <c r="AF42" i="1"/>
  <c r="AF38" i="1"/>
  <c r="AF41" i="1"/>
  <c r="AF104" i="1"/>
  <c r="AF105" i="1"/>
  <c r="AF106" i="1"/>
  <c r="AF37" i="1"/>
  <c r="AF40" i="1"/>
  <c r="AF58" i="1"/>
  <c r="AF59" i="1"/>
  <c r="AF61" i="1"/>
  <c r="AF75" i="1"/>
  <c r="AF76" i="1"/>
  <c r="AF78" i="1"/>
  <c r="AF85" i="1"/>
  <c r="AF86" i="1"/>
  <c r="AF87" i="1"/>
  <c r="AF88" i="1"/>
  <c r="AF89" i="1"/>
  <c r="AF25" i="1"/>
  <c r="AF26" i="1"/>
  <c r="AF27" i="1"/>
  <c r="AF28" i="1"/>
  <c r="AF31" i="1"/>
  <c r="AF32" i="1"/>
  <c r="AF34" i="1"/>
  <c r="AF81" i="1"/>
  <c r="AF99" i="1"/>
  <c r="AF100" i="1"/>
  <c r="AF36" i="1"/>
  <c r="AF103" i="1"/>
  <c r="AF108" i="1"/>
  <c r="AF109" i="1"/>
  <c r="AF44" i="1"/>
  <c r="AF45" i="1"/>
  <c r="AF46" i="1"/>
  <c r="AF127" i="1"/>
  <c r="AF198" i="1"/>
  <c r="AF207" i="1"/>
  <c r="AF209" i="1"/>
  <c r="AF129" i="1"/>
  <c r="AF130" i="1"/>
  <c r="AF131" i="1"/>
  <c r="AF180" i="1"/>
  <c r="AF133" i="1"/>
  <c r="AF134" i="1"/>
  <c r="AF137" i="1"/>
  <c r="AF138" i="1"/>
  <c r="AF200" i="1"/>
  <c r="AF202" i="1"/>
  <c r="AF183" i="1"/>
  <c r="AF184" i="1"/>
  <c r="AF48" i="1"/>
  <c r="AF49" i="1"/>
  <c r="AF51" i="1"/>
  <c r="AF111" i="1"/>
  <c r="AF112" i="1"/>
  <c r="AF113" i="1"/>
  <c r="AF146" i="1"/>
  <c r="AF147" i="1"/>
  <c r="AF53" i="1"/>
  <c r="AF54" i="1"/>
  <c r="AF55" i="1"/>
  <c r="AF56" i="1"/>
  <c r="AF205" i="1"/>
  <c r="AF206" i="1"/>
  <c r="AF211" i="1"/>
  <c r="AF224" i="1" l="1"/>
  <c r="AF223" i="1"/>
  <c r="P210" i="1"/>
  <c r="S5" i="1"/>
  <c r="AF52" i="1"/>
  <c r="AF121" i="1"/>
  <c r="AF24" i="1"/>
  <c r="AF98" i="1"/>
  <c r="AF57" i="1"/>
  <c r="AF110" i="1"/>
  <c r="AF181" i="1"/>
  <c r="AF47" i="1"/>
  <c r="AF71" i="1"/>
  <c r="AF30" i="1"/>
  <c r="AF107" i="1"/>
  <c r="AF102" i="1"/>
  <c r="AF43" i="1"/>
  <c r="AF35" i="1"/>
  <c r="AF204" i="1"/>
  <c r="AF84" i="1"/>
  <c r="AF128" i="1"/>
  <c r="AF154" i="1"/>
  <c r="AF80" i="1"/>
  <c r="AF18" i="1"/>
  <c r="AF17" i="1"/>
  <c r="AF16" i="1"/>
  <c r="AF14" i="1"/>
  <c r="AF13" i="1"/>
  <c r="AF12" i="1"/>
  <c r="AF11" i="1"/>
  <c r="AF10" i="1"/>
  <c r="AF8" i="1"/>
  <c r="AF7" i="1"/>
  <c r="Q268" i="1" l="1"/>
  <c r="AF150" i="1"/>
  <c r="O268" i="1"/>
  <c r="S268" i="1"/>
  <c r="U5" i="1"/>
  <c r="U268" i="1" s="1"/>
  <c r="AF210" i="1"/>
  <c r="AF79" i="1"/>
  <c r="AF29" i="1"/>
  <c r="AF139" i="1"/>
  <c r="AF182" i="1"/>
  <c r="AF148" i="1"/>
  <c r="AF126" i="1"/>
  <c r="AF189" i="1"/>
  <c r="AF199" i="1"/>
  <c r="AF186" i="1"/>
  <c r="AF179" i="1"/>
  <c r="AF203" i="1"/>
  <c r="AF132" i="1"/>
  <c r="AF9" i="1"/>
  <c r="AF15" i="1"/>
  <c r="AF6" i="1"/>
  <c r="AF101" i="1" l="1"/>
  <c r="AF125" i="1"/>
  <c r="AF178" i="1"/>
  <c r="AF5" i="1"/>
  <c r="AF267" i="1" l="1"/>
  <c r="AF4" i="1"/>
  <c r="AF152" i="1" l="1"/>
  <c r="AF1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tc={17D862CB-78D2-4C38-BA43-FF331718A1EA}</author>
  </authors>
  <commentList>
    <comment ref="N2" authorId="0" shapeId="0" xr:uid="{17D862CB-78D2-4C38-BA43-FF331718A1EA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Een code per actie.
Als je meerdere codes gaat gebruiken, dan gaat het overzicht niet correct zijn.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2021 luik II" description="Verbinding maken met de query 2021 luik II in de werkmap." type="5" refreshedVersion="8" background="1" saveData="1">
    <dbPr connection="Provider=Microsoft.Mashup.OleDb.1;Data Source=$Workbook$;Location=&quot;2021 luik II&quot;;Extended Properties=&quot;&quot;" command="SELECT * FROM [2021 luik II]"/>
  </connection>
  <connection id="2" xr16:uid="{00000000-0015-0000-FFFF-FFFF01000000}" keepAlive="1" name="Query - 2022 luik II" description="Verbinding maken met de query 2022 luik II in de werkmap." type="5" refreshedVersion="8" background="1" saveData="1">
    <dbPr connection="Provider=Microsoft.Mashup.OleDb.1;Data Source=$Workbook$;Location=&quot;2022 luik II&quot;;Extended Properties=&quot;&quot;" command="SELECT * FROM [2022 luik II]"/>
  </connection>
  <connection id="3" xr16:uid="{00000000-0015-0000-FFFF-FFFF02000000}" keepAlive="1" name="Query - 2023 luik II" description="Verbinding maken met de query 2023 luik II in de werkmap." type="5" refreshedVersion="8" background="1" saveData="1">
    <dbPr connection="Provider=Microsoft.Mashup.OleDb.1;Data Source=$Workbook$;Location=&quot;2023 luik II&quot;;Extended Properties=&quot;&quot;" command="SELECT * FROM [2023 luik II]"/>
  </connection>
  <connection id="4" xr16:uid="{00000000-0015-0000-FFFF-FFFF03000000}" keepAlive="1" name="Query - 2024 luik II" description="Verbinding maken met de query 2024 luik II in de werkmap." type="5" refreshedVersion="8" background="1" saveData="1">
    <dbPr connection="Provider=Microsoft.Mashup.OleDb.1;Data Source=$Workbook$;Location=&quot;2024 luik II&quot;;Extended Properties=&quot;&quot;" command="SELECT * FROM [2024 luik II]"/>
  </connection>
  <connection id="5" xr16:uid="{00000000-0015-0000-FFFF-FFFF04000000}" keepAlive="1" name="Query - Analytisch rapport" description="Verbinding maken met de query Analytisch rapport in de werkmap." type="5" refreshedVersion="8" background="1">
    <dbPr connection="Provider=Microsoft.Mashup.OleDb.1;Data Source=$Workbook$;Location=&quot;Analytisch rapport&quot;;Extended Properties=&quot;&quot;" command="SELECT * FROM [Analytisch rapport]"/>
  </connection>
  <connection id="6" xr16:uid="{00000000-0015-0000-FFFF-FFFF05000000}" keepAlive="1" name="Query - Tbl_2021" description="Verbinding maken met de query Tbl_2021 in de werkmap." type="5" refreshedVersion="6" background="1">
    <dbPr connection="Provider=Microsoft.Mashup.OleDb.1;Data Source=$Workbook$;Location=Tbl_2021;Extended Properties=&quot;&quot;" command="SELECT * FROM [Tbl_2021]"/>
  </connection>
  <connection id="7" xr16:uid="{00000000-0015-0000-FFFF-FFFF06000000}" keepAlive="1" name="Query - Tbl_2022" description="Verbinding maken met de query Tbl_2022 in de werkmap." type="5" refreshedVersion="0" background="1">
    <dbPr connection="Provider=Microsoft.Mashup.OleDb.1;Data Source=$Workbook$;Location=Tbl_2022;Extended Properties=&quot;&quot;" command="SELECT * FROM [Tbl_2022]"/>
  </connection>
  <connection id="8" xr16:uid="{00000000-0015-0000-FFFF-FFFF07000000}" keepAlive="1" name="Query - Tbl_2023" description="Verbinding maken met de query Tbl_2023 in de werkmap." type="5" refreshedVersion="0" background="1">
    <dbPr connection="Provider=Microsoft.Mashup.OleDb.1;Data Source=$Workbook$;Location=Tbl_2023;Extended Properties=&quot;&quot;" command="SELECT * FROM [Tbl_2023]"/>
  </connection>
  <connection id="9" xr16:uid="{00000000-0015-0000-FFFF-FFFF08000000}" keepAlive="1" name="Query - Tbl_2024" description="Verbinding maken met de query Tbl_2024 in de werkmap." type="5" refreshedVersion="0" background="1">
    <dbPr connection="Provider=Microsoft.Mashup.OleDb.1;Data Source=$Workbook$;Location=Tbl_2024;Extended Properties=&quot;&quot;" command="SELECT * FROM [Tbl_2024]"/>
  </connection>
</connections>
</file>

<file path=xl/sharedStrings.xml><?xml version="1.0" encoding="utf-8"?>
<sst xmlns="http://schemas.openxmlformats.org/spreadsheetml/2006/main" count="1212" uniqueCount="518">
  <si>
    <t>Analytische code</t>
  </si>
  <si>
    <t>Kosten</t>
  </si>
  <si>
    <t>Deze kolommen zijn zelf in te vullen</t>
  </si>
  <si>
    <t>Deze kolommen worden automatisch ingevuld</t>
  </si>
  <si>
    <t>Timing</t>
  </si>
  <si>
    <t>Verantw</t>
  </si>
  <si>
    <t>Status uitvoering actie/doelstelling</t>
  </si>
  <si>
    <t>SD</t>
  </si>
  <si>
    <t>OD</t>
  </si>
  <si>
    <t>Actie</t>
  </si>
  <si>
    <t>Omschrijving</t>
  </si>
  <si>
    <t>kosten</t>
  </si>
  <si>
    <t>opbrengsten</t>
  </si>
  <si>
    <t>Samenvouwen</t>
  </si>
  <si>
    <t>SD001</t>
  </si>
  <si>
    <t>OD001</t>
  </si>
  <si>
    <t>A0001</t>
  </si>
  <si>
    <t>A0002</t>
  </si>
  <si>
    <t>A0003</t>
  </si>
  <si>
    <t>A0004</t>
  </si>
  <si>
    <t>A0005</t>
  </si>
  <si>
    <t>A0006</t>
  </si>
  <si>
    <t>A0007</t>
  </si>
  <si>
    <t>A0008</t>
  </si>
  <si>
    <t>A0009</t>
  </si>
  <si>
    <t>OD002</t>
  </si>
  <si>
    <t>OD003</t>
  </si>
  <si>
    <t>OD004</t>
  </si>
  <si>
    <t>OD005</t>
  </si>
  <si>
    <t>OD006</t>
  </si>
  <si>
    <t>OD007</t>
  </si>
  <si>
    <t>SD002</t>
  </si>
  <si>
    <t>SD003</t>
  </si>
  <si>
    <t>SD004</t>
  </si>
  <si>
    <t>SD005</t>
  </si>
  <si>
    <t>SD006</t>
  </si>
  <si>
    <t>Overige werking sportfederatie</t>
  </si>
  <si>
    <t>Totaal</t>
  </si>
  <si>
    <t>LONEN</t>
  </si>
  <si>
    <t>Brutolonen</t>
  </si>
  <si>
    <t>Recuperatie personeel</t>
  </si>
  <si>
    <t>ANDERE PERSONEELSKOSTEN</t>
  </si>
  <si>
    <t>Personeelsverzekeringen</t>
  </si>
  <si>
    <t>Maaltijdcheques</t>
  </si>
  <si>
    <t>Idewe</t>
  </si>
  <si>
    <t>Voorziening vakantiegeld</t>
  </si>
  <si>
    <t>Andere</t>
  </si>
  <si>
    <t>VERPLAATSINGEN</t>
  </si>
  <si>
    <t>Woon-werk</t>
  </si>
  <si>
    <t>Dienstverplaatsing niet toewijsbaar aan actie</t>
  </si>
  <si>
    <t>HUISVESTING</t>
  </si>
  <si>
    <t>Huur kantoorruimte, stockage, parking</t>
  </si>
  <si>
    <t>LIDGELD, VERZEKERINGEN, SPONSORING EN SUBSIDIES</t>
  </si>
  <si>
    <t>LIDGELDEN</t>
  </si>
  <si>
    <t>VERZEKERING</t>
  </si>
  <si>
    <t>Jaarverzekering</t>
  </si>
  <si>
    <t>Eenmalige verzekering</t>
  </si>
  <si>
    <t>SUBSIDIES</t>
  </si>
  <si>
    <t>Sport-Vlaanderen</t>
  </si>
  <si>
    <t>Via middelen</t>
  </si>
  <si>
    <t>BOIC</t>
  </si>
  <si>
    <t>SPONSORING</t>
  </si>
  <si>
    <t>Sponsoring</t>
  </si>
  <si>
    <t>Publiciteit</t>
  </si>
  <si>
    <t>ANDERE</t>
  </si>
  <si>
    <t>Sportieve boetes clubs</t>
  </si>
  <si>
    <t>Deelnamegelden clubs krachtbal</t>
  </si>
  <si>
    <t>Tegemoetkoming stage buitenland</t>
  </si>
  <si>
    <t>AANKOPEN EN VERKOPEN</t>
  </si>
  <si>
    <t>AANKOPEN</t>
  </si>
  <si>
    <t>VERKOPEN</t>
  </si>
  <si>
    <t>SECRETARIAATSKOSTEN, ORGANISATIEKOSTEN, DRUKWERKEN EN ANDERE</t>
  </si>
  <si>
    <t>SECRETARIAATSKOSTEN</t>
  </si>
  <si>
    <t>Telefoon</t>
  </si>
  <si>
    <t>Verzending</t>
  </si>
  <si>
    <t>ICT - Netwerk+boekhoudprogramma</t>
  </si>
  <si>
    <t>Kantoorbenodigdheden</t>
  </si>
  <si>
    <t>ORGANISATIEKOSTEN</t>
  </si>
  <si>
    <t>Verzekeringen</t>
  </si>
  <si>
    <t>Afschrijvingen/Waardeverminderingen</t>
  </si>
  <si>
    <t>Financiële verslaggeving</t>
  </si>
  <si>
    <t>Sociaal secretariaat</t>
  </si>
  <si>
    <t>Kosten vergadering</t>
  </si>
  <si>
    <t>Lidgelden VSF ed</t>
  </si>
  <si>
    <t>Verplaatsingskosten bestuursleden</t>
  </si>
  <si>
    <t>Auteursrechten, kosten medische hulpposten</t>
  </si>
  <si>
    <t>Onderhoud/herstelling materiaal</t>
  </si>
  <si>
    <t>DRUKWERKEN</t>
  </si>
  <si>
    <t>Algemeen drukwerk</t>
  </si>
  <si>
    <t>Diverse bedrijfskosten+ financiele kosten</t>
  </si>
  <si>
    <t>Diverse bedrijfsopbrengsten + financiele opbrengsten</t>
  </si>
  <si>
    <t>Belastingen</t>
  </si>
  <si>
    <t>Giften</t>
  </si>
  <si>
    <t>IT001.1</t>
  </si>
  <si>
    <t>IT001.2</t>
  </si>
  <si>
    <t>IT002.1</t>
  </si>
  <si>
    <t>IT002.2</t>
  </si>
  <si>
    <t>IT002.3</t>
  </si>
  <si>
    <t>IT002.4</t>
  </si>
  <si>
    <t>IT002.5</t>
  </si>
  <si>
    <t>IT003.1</t>
  </si>
  <si>
    <t>IT003.2</t>
  </si>
  <si>
    <t>IT004.1</t>
  </si>
  <si>
    <t>IT005.1</t>
  </si>
  <si>
    <t>IT006.1</t>
  </si>
  <si>
    <t>IT006.2</t>
  </si>
  <si>
    <t>IT007.1</t>
  </si>
  <si>
    <t>IT007.2</t>
  </si>
  <si>
    <t>IT007.3</t>
  </si>
  <si>
    <t>IT008.1</t>
  </si>
  <si>
    <t>IT008.2</t>
  </si>
  <si>
    <t>IT009.2</t>
  </si>
  <si>
    <t>IT009.3</t>
  </si>
  <si>
    <t>IT009.4</t>
  </si>
  <si>
    <t>IT012.1</t>
  </si>
  <si>
    <t>IT012.2</t>
  </si>
  <si>
    <t>IT012.3</t>
  </si>
  <si>
    <t>IT012.4</t>
  </si>
  <si>
    <t>IT013.1</t>
  </si>
  <si>
    <t>IT013.3</t>
  </si>
  <si>
    <t>IT013.4</t>
  </si>
  <si>
    <t>IT013.5</t>
  </si>
  <si>
    <t>IT013.6</t>
  </si>
  <si>
    <t>IT013.7</t>
  </si>
  <si>
    <t>IT013.8</t>
  </si>
  <si>
    <t>IT013.11</t>
  </si>
  <si>
    <t>IT013.13</t>
  </si>
  <si>
    <t>IT014.2</t>
  </si>
  <si>
    <t>IT015.1</t>
  </si>
  <si>
    <t>IT015.2</t>
  </si>
  <si>
    <t>IT015.4</t>
  </si>
  <si>
    <t>IT015.5</t>
  </si>
  <si>
    <t>Opbrengsten</t>
  </si>
  <si>
    <t xml:space="preserve">opbrengsten </t>
  </si>
  <si>
    <t>Begroting 2025</t>
  </si>
  <si>
    <t>Begroting 2026</t>
  </si>
  <si>
    <t>Begroting 2027</t>
  </si>
  <si>
    <t>Begroting 2028</t>
  </si>
  <si>
    <t>Status resultatenrekening 2025</t>
  </si>
  <si>
    <t>Status resultatenrekening 2026</t>
  </si>
  <si>
    <t>Status resultaten rekening 2027</t>
  </si>
  <si>
    <t>Status resultatenrekening 2028</t>
  </si>
  <si>
    <t>VZW OKRA-SPORT+</t>
  </si>
  <si>
    <t>Tegen 2028 heeft OKRA-SPORT+ een vrijwilligerswerking uitgebouwd waarbij rekening wordt gehouden met duidelijke taak- en tijdsbesteding</t>
  </si>
  <si>
    <t>Tegen eind 2026 hebben we een zicht op de verschillende vrijwilligersprofielen</t>
  </si>
  <si>
    <t xml:space="preserve">We inventariseren het huidig aantal vrijwilligers. </t>
  </si>
  <si>
    <t xml:space="preserve">We bevragen onze vrijwilligers naar taakbesteding, tijdsbesteding, competenties, communicatie en hoe ze bij ons terecht kwamen. </t>
  </si>
  <si>
    <t xml:space="preserve">We maken een oplijsting van de verschillende vrijwilligersprofielen, kiezen de noodzakelijke profielen en onderzoeken de blinde vlekken van de verschillende vrijwilligersprofielen. </t>
  </si>
  <si>
    <t>Tegen eind 2026 hebben we procedures om vrijwilligers te rekruteren op federatie- of clubniveau</t>
  </si>
  <si>
    <t>Vanaf 2027 optimaliseren en creëren we verschillende werkgroepen op basis van de vrijwilligersprofielen</t>
  </si>
  <si>
    <t>Tegen 2028 voorzien we een kader voor de waardering van vrijwilligers op federatie- of clubniveau</t>
  </si>
  <si>
    <t>Vanaf 2028 hebben we jaarlijks 5% nieuwe vrijwilligers</t>
  </si>
  <si>
    <t>We maken de vacatures voor de vrijwilligersprofielen kenbaar via onze digitale kanalen</t>
  </si>
  <si>
    <t>We spreken potentiële vrijwilligers binnen de organisatie persoonlijk aan.</t>
  </si>
  <si>
    <t>We werken mogelijke drempels weg en begeleiden nieuwe vrijwilligers in hun kennismaking met de werking en lokale clubs/ trefpunten.</t>
  </si>
  <si>
    <t>We bieden een kanaal/tool waar (nieuwe) vrijwilligers zich spontaan en eenvoudig kunnen melden</t>
  </si>
  <si>
    <t>We linken jaarlijks de juiste vrijwilligersprofielen aan de best passende werkgroep</t>
  </si>
  <si>
    <t xml:space="preserve">We organiseren en structureren de samenkomsten van de werkgroepen op een laagdrempelige wijze en op maat van de groep. </t>
  </si>
  <si>
    <t>We evalueren jaarlijks samen met het provinciaal aanspreekpunt sport de invulling en de werking van de verschillende werkgroepen</t>
  </si>
  <si>
    <t>Via sociale media en nieuwsbrieven zetten we maandelijks vrijwilligers met diverse profielen in de kijker</t>
  </si>
  <si>
    <t>We creëren een community waar vrijwilligers graag deel van uitmaken.</t>
  </si>
  <si>
    <t>We verhogen de zichtbaarheid van vrijwilligers</t>
  </si>
  <si>
    <t>In 2027 organiseren we een (live) sportief bedankingsevent exclusief voor alle vrijwilligers</t>
  </si>
  <si>
    <t>We inventariseren tegen eind 2027 het aantal vrijwilligers op federatie- en clubniveau.</t>
  </si>
  <si>
    <t>We maken een vrijwilligersdatabank aan</t>
  </si>
  <si>
    <t>We inventariseren jaarlijks het aantal nieuwe vrijwilligers op federatie- en clubniveau</t>
  </si>
  <si>
    <t xml:space="preserve">We nemen initiatieven om uit doelgroepen die bij de start van periode (2025) gering aanwezig zijn, nieuwe vrijwilligers te recruteren (vb. Leeftijdscategorieën, diverse achtergronden,...) </t>
  </si>
  <si>
    <t>Tegen 2028 is door de ondernomen acties de tevredenheidsgraad over het aanbod sportclubondersteuning gestegen ten opzicht van het begin van de beleidsperiode</t>
  </si>
  <si>
    <t>We organiseren jaarlijks minstens één contactmoment op provinciaal niveau tussen trefpunten/clubs en de provinciale OKRA-SPORT+ vertegenwoordiger/medewerker</t>
  </si>
  <si>
    <t>Vanaf 2025 stimuleren en ondersteunen we de opstart van vraaggestuurde nieuwe thematrefpunten</t>
  </si>
  <si>
    <t>Vanaf 2025 communiceren we uitgebreid over de uitleendienst van sportmateriaal</t>
  </si>
  <si>
    <t>We versterken de krachtbalwerking via een vernieuw(en)d promotieplan</t>
  </si>
  <si>
    <t>Tegen 2028 optimaliseren we de leden(- en club) administratie</t>
  </si>
  <si>
    <t>OD008</t>
  </si>
  <si>
    <t>OD009</t>
  </si>
  <si>
    <t>Gedurende de beleidsperiode zorgen we voor vernieuwing en uitbreiding van het scheidsrechterskorps krachtbal</t>
  </si>
  <si>
    <t>We zorgen voor een aantrekkelijk vormingsaanbod voor de clubbesturen</t>
  </si>
  <si>
    <t>We bieden logistieke, administratieve en organisatorische ondersteuning aan voor de competitie krachtbal</t>
  </si>
  <si>
    <t>We organiseren jaarlijks forumdagen om de lokale sportwerking te versterken</t>
  </si>
  <si>
    <t>We organiseren jaarlijks samenkomsten om de bottom-up noden op te vangen en om te zetten in laagdrempelige initiatieven (Vlaams Team, provinciale werkgroepen)</t>
  </si>
  <si>
    <t>We organiseren jaarlijks een contactmoment met de krachtbalclubs waar feedback gegeven kan worden over de afgelopen competitie.</t>
  </si>
  <si>
    <t>Streekpunten kunnen een beroep doen op een medewerker van OKRA-SPORT+ voor vorming, ondersteuning bij activiteiten…</t>
  </si>
  <si>
    <t>We stellen draaiboeken en sjablonen digitaal ter beschikking, voor het inrichten en promoten van een sportdag/evenement of andere sportieve activiteiten</t>
  </si>
  <si>
    <t>We ondersteunen vraaggestuurde nieuwe initiatieven door de opmaak van een starterspakket waarmee een trefpunt/club zelfstandig aan de slag kan gaan (start-2-lijndans: draaiboek, leerlijn, didactische tips, handleiding plan van aanpak voor vlotte opstart en begeleiding)</t>
  </si>
  <si>
    <t>We stellen de reglementering van alle aangeboden sporttakken in verschillende vormen beschikbaar voor de clubs</t>
  </si>
  <si>
    <t>We stellen de informatie en knowhow van voorbije projecten (EST, ETT, ECT, LA, SA, …) ter beschikking aan onze clubs.</t>
  </si>
  <si>
    <t>We vernieuwen het aanbod rond de workshop ‘Veilig (en economisch) elektrisch fietsen’ vanaf 2026.</t>
  </si>
  <si>
    <t>Wij stimuleren de opstart van nieuwe lessenreeksen door logistieke en organisatorische ondersteuning bv. Via aanvragen van lesgevers bij Sport Vlaanderen (of lesgevers vanuit het eigen lesgeversbestand)</t>
  </si>
  <si>
    <t>We zorgen voor logistieke ondersteuning door het ter beschikking stellen van sportmateriaal via onze uitleendienst.</t>
  </si>
  <si>
    <t>We organiseren contactmomenten rond vraag gestuurde nieuwe sportieve initiatieven</t>
  </si>
  <si>
    <t>We organiseren pilootprojecten om het draagvlak van de nieuwe sportieve initiatieven de verhogen</t>
  </si>
  <si>
    <t>We dragen ‘good practices’ over ter ondersteuning bij de opstart van nieuwe thematrefpunten (Vlaams Team, forumdagen, andere contactmomenten, communicatiekanalen)</t>
  </si>
  <si>
    <t>We vernieuwen regelmatig het aanbod van sportmateriaal en verbeteren de beschikbaarheid op provinciaal niveau.</t>
  </si>
  <si>
    <t>We ontwikkelen tegen 2028 een performant digitaal uitleen- en, reservatiesysteem voor ons sport- en promotiemateriaal.</t>
  </si>
  <si>
    <t>We promoten jaarlijks onze uitleendienst van sportmateriaal via diverse communicatiekanalen</t>
  </si>
  <si>
    <t>Tegen het einde van de beleidsperiode onderzoeken we de mogelijkheid om ons aanbod van sportmateriaal uit te breiden met een online platform waar tweedehands sportmateriaal aangekocht/uitgewisseld kan worden.</t>
  </si>
  <si>
    <t xml:space="preserve">We bevragen de noden rond  de uitbouw van de clubwerking </t>
  </si>
  <si>
    <t>In 2025 bevragen we de krachtbalclubs naar de specifieke noden per provincie rond het behoud en de verdere de uitbouw van de clubwerking.</t>
  </si>
  <si>
    <t>We organiseren tweejaarlijks een werkgroep jeugdkrachtbal met het oog op evaluatie en optimalisering van het bestaande aanbod (competitie, instaptornooienU8-U10-U12)</t>
  </si>
  <si>
    <t>Gedurende de ganse beleidsperiode ondersteunen we vraag gestuurd en/of in samenwerking met partners (bv. Scholen, MOEV)) promotionele activiteiten (tornooien, initiaties,...) om de clubwerking te versterken.</t>
  </si>
  <si>
    <t>Gedurende de beleidsperiode maken we werk van vereenvoudiging van de input van meer gegevens o.a. via de implementatie van nieuwe modules.</t>
  </si>
  <si>
    <t>Tegen het eind van de beleidsperiode zorgen we – waar haalbaar en wenselijk - voor een koppeling van onze ledenadministratie met verschillende systemen (boekhouding, website,...)</t>
  </si>
  <si>
    <t>Tegen het einde van de beleidsperiode onderzoeken we voor de competitie krachtbal de noden, voorwaarden en mogelijkheden van digitale wedstrijdbladen op basis van het ledenbeheersysteem.</t>
  </si>
  <si>
    <t>Tegen het einde van de beleidsperiode onderzoeken we de digitale noden in functie van de algemene trefpunt- en clubadministratie (agendabeheer, inschrijvingen activiteiten, …)</t>
  </si>
  <si>
    <t>We organiseren jaarlijks een cursus scheidsrechter krachtbal, digitaal en/of fysiek.</t>
  </si>
  <si>
    <t>We verbeteren de aantrekkelijkheid van de taak van scheidsrechter met het oog op verminderen van de drop-out en de activering van eerder gestopte scheidsrechters.</t>
  </si>
  <si>
    <t>We organiseren jaarlijks een bijscholing/netwerkmoment voor de scheidsrechters krachtbal.</t>
  </si>
  <si>
    <t>We bieden jaarlijks – digitaal en/of fysiek - themagerichte vormingen aan voor (potentiële) clubbestuurders</t>
  </si>
  <si>
    <t>We informeren onze aangesloten clubs over het juridische kader (vzw-statuut, feitelijke vereniging, GDPR, wegcode)</t>
  </si>
  <si>
    <t>Op het einde van de beleidsperiode evalueren we de themagerichte vormingen</t>
  </si>
  <si>
    <t>We organiseren jaarlijks een wekelijkse en bekercompetitie in samenwerking met de werkgroepen en deelstructuren (comités, commissies)</t>
  </si>
  <si>
    <t>We organiseren jaarlijks een bovenlokale bijeenkomst met een aanwezigheidsgraad van minstens 50% van de clubs in competitie.</t>
  </si>
  <si>
    <t>We ontwerpen en publiceren de jaarkalenders, uitslagen en rangschikkingen van de verschillende competities krachtbal.</t>
  </si>
  <si>
    <t>We bezoeken jaarlijks 5 clubs om te polsen naar de tevredenheid, noden en specifieke problematieken.</t>
  </si>
  <si>
    <t>We organiseren jaarlijks 10 instaptornooien met aangepaste spelvormen voor de beginnende jeugdspelers.</t>
  </si>
  <si>
    <t>We ondersteunen de jeugdwerking van de krachtbalclubs via een aangepaste vorm van de beleidsfocus jeugdsport</t>
  </si>
  <si>
    <t>Door een verplichte jaarlijkse sportmedische keuring stimuleren en accentueren wij het belang van gezond sporten.</t>
  </si>
  <si>
    <t>Tegen 2028 hebben we op alle niveaus ingezet op de kwaliteitsvolle interne en externe communicatie van OKRA-SPORT+</t>
  </si>
  <si>
    <t>We zijn jaarlijks minstens één keer aanwezig op externe activiteiten om de ongebonden sporter te bereiken</t>
  </si>
  <si>
    <t>We verhogen jaarlijks ons bereik door meer aanwezigheid op verschillende mediakanalen</t>
  </si>
  <si>
    <t>We versterken de verspreiding van eigen communicatie</t>
  </si>
  <si>
    <t>We werken in 2025 een concreet communicatieplan uit</t>
  </si>
  <si>
    <t>We nemen jaarlijks deel aan voor onze federatie interessante congressen/beurzen/symposia om nieuwe tendensen, good practices of invalshoeken mbt de anders georganiseerde en/of ongebonden sporter te leren kennen.</t>
  </si>
  <si>
    <t>We werken tweejaarlijks samen met andere organisaties om ons aanbod naar de ongebonden sporter te promoten op provinciale/gemeentelijke sportdagen.</t>
  </si>
  <si>
    <t>Gedurende de beleidsperiode gaan we op zoek naar geschikte partners om in samenwerking met hen events te organiseren voor de ongebonden sporters.</t>
  </si>
  <si>
    <t>We analyseren het bereik aan de start van de beleidsperiode per mediakanaal</t>
  </si>
  <si>
    <t xml:space="preserve">We verhogen de zichtbaarheid van OKRA-SPORT+ door via onze verschillende mediakanalen relevante en interessante (provinciale) initiatieven te delen op maat van de gewenst te bereiken doelgroep (facebook-ouderen, instagram/Tiktok/X-jongeren, LinkedIn-Externe partners) </t>
  </si>
  <si>
    <t xml:space="preserve">We gebruiken de communicatiekanalen van de partnerorganisatie OKRA en andere instanties om niet-sporters te bereiken (OKRA journaal, OKRA magazine, UITinVlaanderen, Digitale krant) </t>
  </si>
  <si>
    <t>Door in te zetten op gerichte, relevante contentplanning en promotionele acties omtrent gezondheid gerelateerde thema’s verhogen we de aantrekkelijkheid van ons aanbod gecommuniceerd via verschillende mediakanalen</t>
  </si>
  <si>
    <t>We analyseren systematisch onze social media performance om gericht het bereik ervan te kunnen vergroten.</t>
  </si>
  <si>
    <t>We analyseren het bereik aan de start van de beleidsperiode per communicatiekanaal</t>
  </si>
  <si>
    <t>We optimaliseren doorheen de beleidsperiode het bereik en uitvoering van het kaderblad ‘sport je fit’</t>
  </si>
  <si>
    <t>We analyseren in 2025 de mogelijkheden voor optimalisatie van de verzending van de diverse nieuwsbrieven</t>
  </si>
  <si>
    <t>Jaarlijks organiseren we bijeenkomsten met het Vlaams Team om van daaruit gerichte communicatie mee uit te dragen naar trefpunten en leden</t>
  </si>
  <si>
    <t>We optimaliseren het gebruik van teams/sharepoint voor de interne communicatie</t>
  </si>
  <si>
    <t>We verstrekken tijdens de competitiemaanden wekelijks competitiegerichte informatie aan alle clubs die deelnemen aan de krachtbalcompetitie.</t>
  </si>
  <si>
    <t xml:space="preserve">Doorheen de beleidsperiode gebruiken we het online ledenplatform om gericht te communiceren naar clubs/trefpunten en leden.  </t>
  </si>
  <si>
    <t>We brengen zowel de bestaande interne en externe communicatiestromen als huidige verantwoordelijkheden en afspraken in kaart.</t>
  </si>
  <si>
    <t>Tegen 2028 integreert OKRA-SPORT+ op laagdrempelige wijze innovatie in haar sportaanbod door het aanbieden van minstens twee nieuwe initiatieven</t>
  </si>
  <si>
    <t>Jaarlijks organiseren we initiaties in verschillende trendy sporttakken (bvb. Golf, pickleball, sup, kayak, fithockey,…)</t>
  </si>
  <si>
    <t>Tegen 2028 hebben we vanuit een vraaggestuurde aanpak minimum 2 nieuwe sportactiviteiten in thematrefpunten geïntegreerd</t>
  </si>
  <si>
    <t>Tegen 2028 hebben we een bewegingsaanbod uitgewerkt om thuis fysiek actief te blijven</t>
  </si>
  <si>
    <t>Verderzetting van het bestaande sportaanbod en huidige bewegingsvormen creatief uitbreiden</t>
  </si>
  <si>
    <t>Toegankelijk maken van teamsporten voor senioren</t>
  </si>
  <si>
    <t>We monitoren trends in het sportaanbod en toetsen bij de basis af of daar mogelijkheden liggen om het aanbod te vernieuwen.</t>
  </si>
  <si>
    <t>We spelen in op initiatieven van de Vlaamse overheid</t>
  </si>
  <si>
    <t>Op basis van de feedback van de basis bieden we initiaties van (trendy) sporten/sporttakken aan</t>
  </si>
  <si>
    <t>We organiseren initiatieven van nieuwe en/of afgeleide sportvormen in samenwerking met andere sportfederaties</t>
  </si>
  <si>
    <t>We zetten in op verbreding van vernieuwende initiatieven die vanuit de basis aan de federatie worden doorgegeven</t>
  </si>
  <si>
    <t>We zetten de vernieuwende initiatieven in de kijker via de meest geschikte communicatiekanalen om het draagvlak te verhogen</t>
  </si>
  <si>
    <t>We promoten het aanbod van bestaande apps/digitale kanalen met kant-en-klare oefeningen/work outs die haalbaar en aantrekkelijk zijn voor 55+</t>
  </si>
  <si>
    <t>We promoten de PXL app 65-plussers in ons aanbod.</t>
  </si>
  <si>
    <t>We zoeken naar het meest geschikte kanaal voor het uitgewerkte  beweegaanbod  en leggen doorheen de beleidsperiode de eerste contacten met Vlaamse (digitale) televisiezenders</t>
  </si>
  <si>
    <t xml:space="preserve">We motiveren onze aangesloten clubs, via laagdrempelige initiatieven en gerichte communicatie, om een gevarieerd en gedifferentieerd sportaanbod te organiseren </t>
  </si>
  <si>
    <t>We organiseren laagdrempelige bewegingsvormen waarmee we kwetsbare doelgroepen bereiken en hen stimuleren om deel te nemen aan de reguliere sportwerking</t>
  </si>
  <si>
    <t>We organiseren in het tweede deel van de beleidsperiode een wandelinitiatief met wandelvarianten al dan niet in samenwerking met andere organisaties</t>
  </si>
  <si>
    <t>Tegen het einde van de beleidsperiode optimaliseren we de vorm en organisatie van mini-krachtbal, U8 en U10-krachtbal.</t>
  </si>
  <si>
    <t>Doorheen de beleidsperiode volgende we de ontwikkelingen in de danswereld en spelen daar op in met een specifiek aanbod voor onze leden.</t>
  </si>
  <si>
    <t>In de loop van de beleidsperiode lanceren we het vervolgproject van het laagdrempelige beweegproject ‘soepel actief’</t>
  </si>
  <si>
    <t>Doorheen de beleidsperiode zetten we, daar waar mogelijk, samenwerkingen op met unisportfederaties bij de organisatie van  aangepaste sportvormen voor senioren in teamverband</t>
  </si>
  <si>
    <t>Doorheen de beleidsperiode onderzoeken we de interesse en mogelijkheid tot opstart van ‘Walking basket’ (Jan – wandelbasket?)</t>
  </si>
  <si>
    <t>Tegen het einde van de beleidsperiode onderzoeken we of er mogelijkheden zijn om elementen van de sporttak krachtbal mee te nemen in vernieuwende multi-sportactiviteiten (OKS+ universalis, containercup,...)</t>
  </si>
  <si>
    <t>Tegen 2028 versterkt OKRA-SPORT+ haar kwaliteitsvol opleidingsaanbod voor haar lesgevers en begeleiders</t>
  </si>
  <si>
    <t>Gedurende de beleidsperiode organiseren we sporttak specifieke opleidingen met VTS</t>
  </si>
  <si>
    <t>We zetten in op vernieuwing van en deelname aan specifieke opleidingen gericht op sportende senioren</t>
  </si>
  <si>
    <t>We organiseren jaarlijks begeleidingsgerichte opleidingen en voorzien hierbij gerichte communicatie en tools voor lesgevers/begeleiders</t>
  </si>
  <si>
    <t>We zetten tegen eind 2028 een initiatief op om gepensioneerde gediplomeerde LO en KINE te rekruteren</t>
  </si>
  <si>
    <t>We implementeren mentorprogramma's waarbij ervaren lesgevers en begeleiders hun ervaring delen met nieuwkomers om zo een cultuur van voortdurende groei en ontwikkeling te creëren</t>
  </si>
  <si>
    <t>We brengen een ervaren begeleider in contact met een startende begeleider om gedurende een vooraf bepaalde periode de startende begeleider te ondersteunen.</t>
  </si>
  <si>
    <t>We promoten ons aanbod door het aanbieden van opleidingen aan externe partners</t>
  </si>
  <si>
    <t>Jaarlijks informeren we lesgevers en begeleiders over het opleidingsaanbod van de VTS en stimuleren we de deelname aan deze opleidingen (start-2-coach, initiator)</t>
  </si>
  <si>
    <t>Gedurende de beleidsperiode stimuleren wij de niet gediplomeerde jeugdtrainers krachtbal tot deelname aan module start-2-coach als opstapje naar de cursus initiator krachtbal.</t>
  </si>
  <si>
    <t>Gedurende de beleidsperiode doen wij gerichte acties om de trainers met diploma initiator te laten doorstromen naar de opleiding trainer C krachtbal.</t>
  </si>
  <si>
    <t>Gedurende de beleidsperiode organiseren we een cursus initiator gym/dans voor senioren in samenwerking met de respectievelijke sportfederaties en VTS</t>
  </si>
  <si>
    <t>We organiseren tweejaarlijkse een cursus initiator krachtbal</t>
  </si>
  <si>
    <t xml:space="preserve">We organiseren jaarlijkse forumdagen voor de clubs rond diverse thema’s </t>
  </si>
  <si>
    <t>We organiseren doorheen de beleidsperiode de opleiding ‘begeleiden van sportende senioren (VTS-plus)</t>
  </si>
  <si>
    <t>We delen onze expertise rond opleidingen voor sportende senioren op overlegmomenten van VTS (recreatief wandelen, fietsen)</t>
  </si>
  <si>
    <t>We zetten in op vernieuwing van bestaande opleidingen door middel van digitalisering en/of inhoudelijke aanpassingen op basis van huidige trends (VEEF)</t>
  </si>
  <si>
    <t>Gedurende de beleidsperiode informeren we ons over (nieuwe) wetenschappelijke inzichten rond veroudering en hoe we deze kunnen toepassing op veroudering en beweging</t>
  </si>
  <si>
    <t>Gedurende de beleidsperiode promoten we het bijscholingsaanbod van andere organisaties (VSF, Dynamo, Sport Vlaanderen, …)</t>
  </si>
  <si>
    <t>We organiseren jaarlijks kaderopleidingen dans</t>
  </si>
  <si>
    <t>We bieden jaarlijks opleidingen aan rond diverse wandel- en fietsthema’s (wandelen met smartphone/apps, …)</t>
  </si>
  <si>
    <t>We spelen in op de noden van de clubs en organiseren doorheen de beleidsperiode vraag gestuurde begeleidingsgerichte opleidingen (padel, pickleball) al dan niet in samenwerking met andere organisaties</t>
  </si>
  <si>
    <t>We organiseren jaarlijks begeleiding voor (nieuwe) scheidsrechters om de kwaliteit van de scheidsrechters te verhogen en (snelle) drop-out tot een minimum te beperken</t>
  </si>
  <si>
    <t>We organiseren doorheen de beleidsperiode sportspecifieke inspiratiedag(en) waar sessies met diverse thema’s aan bod komen, die op vraag van de lesgevers worden gekozen, toegankelijk voor zowel leden als niet-leden. (dans, …)</t>
  </si>
  <si>
    <t>We informeren en inspireren maandelijks onze lesgevers aan de hand van nieuwsbrieven (dans, wandelen, fietsen, krachtbal)</t>
  </si>
  <si>
    <t>We bieden een databank aan voor lesgevers van diverse sporttakken aan via de website met kant-en-klare materialen en we blijven inzetten op innovatie van deze databanken.</t>
  </si>
  <si>
    <t>We informeren over relevante databanken van andere organisaties met materiaal voor lesgevers</t>
  </si>
  <si>
    <t>We stimuleren potentiële gepensioneerde LO’er en KINE’s om zich als vrijwilliger te engageren binnen onze organisatie, door gerichte communicatie over het bestaande aanbod en gelinkte vrijwilligersprofielen.</t>
  </si>
  <si>
    <t>We bieden minstens tweejaarlijks opleidingen (mini)krachtbal aan op bijscholingen voor leerkrachten/sportbegeleiders.</t>
  </si>
  <si>
    <t>We organiseren opleidingen voor lesgevers om ingeschakeld te kunnen worden voor specifieke projecten binnen ons aanbod (soepel actief, VEEF)</t>
  </si>
  <si>
    <t>Vanaf 2025 heeft OKRA-SPORT+ een aanbod specifiek voor de anders georganiseerde sporters, de ongebonden sporters of de niet-sporters geïnspireerd door het huidige aanbod in de sportclubs</t>
  </si>
  <si>
    <t>Vanaf 2025 wordt het project 'Elke stap telt' aangepast aan de anders georganiseerd of de ongebonden sporter</t>
  </si>
  <si>
    <t>We zetten in op promotie van het project</t>
  </si>
  <si>
    <t>We bieden het project zowel digitaal als in papieren versie aan.</t>
  </si>
  <si>
    <t>Vanaf 2025 wordt het project 'Bewegen in de huiskamer' verder uitgebreid en aangepast aan de anders georganiseerde of de ongebonden sporter</t>
  </si>
  <si>
    <t>We maken korte beweegmomenten voor sporters in navolging van reeds bestaand materiaal</t>
  </si>
  <si>
    <t>We onderzoeken of er gewerkt kan worden met een verdienmodel (kosten beheer platform, website,…)</t>
  </si>
  <si>
    <t>We onderzoeken de piste van sponsoring en brengen de juiste partners samen voor de ontwikkeling van het platform/de app.</t>
  </si>
  <si>
    <t>We bieden de mogelijkheid aan de afnemers om feedback te geven over product/oefeningen</t>
  </si>
  <si>
    <t>We koppelen het project aan een mediapersoonlijkheid. (cfr. Saartje Vandendriessche _ beweeg in uw kot)</t>
  </si>
  <si>
    <t>We breiden het aanbod uit voor werkende 55+-ers – ‘sport op het werk’</t>
  </si>
  <si>
    <t>Tegen 2028 werkt OKRA-SPORT+ het pilootproject 'ouderen met een migratieachtergrond/ouderen in eenzaamheid' uit</t>
  </si>
  <si>
    <t>In 2025 starten we met de sensibilisering van de volledige organisatie om te werken met deze doelgroep</t>
  </si>
  <si>
    <t>In samenwerking met partners zoeken we naar een kleine groep ouderen met een migratieachtergrond die samen willen sporten.</t>
  </si>
  <si>
    <t>We bekijken waar er mogelijkheden liggen om het aanbod van OKRA-SPORT+ te innoveren of te koppelen aan de interesse van de gevonden groep</t>
  </si>
  <si>
    <t>We onderzoeken de meerwaarde van het werken met een buddysysteem</t>
  </si>
  <si>
    <t>We zetten nieuwe projecten op en stellen onze knowhow/ervaring ter beschikking voor gelijkaardige projecten in andere regio’s/groepen.</t>
  </si>
  <si>
    <t>We initiëren doorverwijzing bij zorgverstrekkers, BOV-coaches en sociale diensten om ouderen in eenzaamheid lokaal te bereiken</t>
  </si>
  <si>
    <t>Via forumdagen en/of vormingen sensibiliseren en informeren we clubs/trefpunten om hun aanbod ook open te stellen voor niet-leden en te investeren in leden(ver)binding.</t>
  </si>
  <si>
    <t>Tegen eind 2028 ontwikkelen we een tool 'de sportkeuzetest' die a.d.h.v. een vragenlijst helpt in het vinden van een sporttak/aanbod o.b.v. de beginsituatie, fitheidsniveau of doelen van de sporter</t>
  </si>
  <si>
    <t>SD007</t>
  </si>
  <si>
    <t>Tegen 2028 versterkt OKRA-SPORT+ haar interne werking</t>
  </si>
  <si>
    <t>Financieel beleid</t>
  </si>
  <si>
    <t>Personeelsbeleid</t>
  </si>
  <si>
    <t>Goed bestuur</t>
  </si>
  <si>
    <t>We zorgen voor een duidelijk beleid rond gezond en ethisch sporten en wijzen onze leden op het belang ervan</t>
  </si>
  <si>
    <t>We passen de principes van duurzaamheid toe in onze werking</t>
  </si>
  <si>
    <t>Samenwerkingsverbanden</t>
  </si>
  <si>
    <t>We zoeken via verschillende kanalen (overheid, private sector) naar zoveel mogelijk inkomsten om de werking te kunnen garanderen en verder uit te bouwen.</t>
  </si>
  <si>
    <t>We beheren de beschikbare middelen als een voorzichtig en redelijk persoon</t>
  </si>
  <si>
    <t>We zetten ons personeel in maximaal rekening houden met hun competenties en interesses.</t>
  </si>
  <si>
    <t>We geven de medewerkers voldoende kansen tot persoonlijke ontwikkeling en levenslang leren.</t>
  </si>
  <si>
    <t>We zetten ten volle in op een goede work-life balance van onze medewerkers.</t>
  </si>
  <si>
    <t>We betrekken onze clubs bij het beleid van onze federatie via  werkgroepen/commissies/... die zorgen voor de noodzakelijke wisselwerking met de basis.</t>
  </si>
  <si>
    <t>We passen de principes van ‘goed bestuur’, zoals die door de subsidiërende overheid voorgeschreven zijn, zo goed mogelijk toe bij vergaderingen van de bestuursorganen.</t>
  </si>
  <si>
    <t>We hanteren de tools aangeboden door Sportieq bij het behandelen van meldingen van grensoverschrijdend gedrag</t>
  </si>
  <si>
    <t>Gedurende de beleidsperiode leggen we elk jaar de focus op minstens één aspect met als doelstelling grensoverschrijdend gedrag te voorkomen / vermijden / ontraden.</t>
  </si>
  <si>
    <t>We integreren de gekozen accenten m.b.t grensoverschrijdend gedrag in het programma van onze bestaande bijeenkomsten (forumdagen, algemene vergaderingen, dag van de jeugdtrainer,...)</t>
  </si>
  <si>
    <t>We blijven onze clubs/trefpunten stimuleren om te werken met een club-API (o.a. om de drempel tot melding van ongewenst gedrag te verlagen)</t>
  </si>
  <si>
    <t>We organiseren groepsaankopen voor materiaal dat bijdraagt tot de veiligheid van de sporter (bv. fietshelmen, hesjes,...)</t>
  </si>
  <si>
    <t>We promoten de initiatieven en mogelijkheden tot bijscholing van de (club)API’s.</t>
  </si>
  <si>
    <t>Tegen 2026 vernieuwen we het initiatief rond fairplay (o.a) binnen de sporttak krachtbal.</t>
  </si>
  <si>
    <t>We evalueren jaarlijkse onze volledige werking m.b.t. gezond en ethisch sporten (adviesorgaan, gedragscodes, handelingsprotocollen,...)</t>
  </si>
  <si>
    <t>Door een verplichte jaarlijkse sportmedische keuring stimuleren en accentueren wij het belang van gezond sporten. (zie ook hoger)</t>
  </si>
  <si>
    <t>We organiseren vergaderingen op locaties die vlot bereikbaar zijn met het openbaar vervoer.</t>
  </si>
  <si>
    <t>We kiezen voor milieuvriendelijke organisatie van events (afvalplan, ...) en stimuleren onze clubs/trefpunten om dat voorbeeld te volgen.</t>
  </si>
  <si>
    <t>We werken enkel samen met producenten die aangesloten zijn bij de fairwearfoundation.</t>
  </si>
  <si>
    <t xml:space="preserve">We werken samen met unisportfederaties om sporttakken aan te bieden en die van uit onze expertise haalbaar en aantrekkelijk te maken met de doelgroep 55+ </t>
  </si>
  <si>
    <t>We werken samen met de Vlaamse Trainersschool in het kader van opleiding van trainers.</t>
  </si>
  <si>
    <t>We blijven in samenwerking met MOEV inzetten op woensdagnamiddag krachtbal voor de schoolgaande jeugd.</t>
  </si>
  <si>
    <t>We werken samen met CM-gezonde buurt om het aanbod te verstevigen en kenbaar te maken bij het grotere publiek</t>
  </si>
  <si>
    <t>We voorzien in ons aanbod specifieke sportactiviteiten waarmee onze partnerorganisatie aan de slag kan om hun leden toe te leiden naar een leven lang sporten.</t>
  </si>
  <si>
    <t>We werken mee aan de realisatie van de voor onze federatie relevante acties van Sport Vlaanderen</t>
  </si>
  <si>
    <t>We geven kandidaat vrijwilligers de kans om kennis te maken met de werking.</t>
  </si>
  <si>
    <t>We breiden doorheen de beleidsperiode, vraag gestuurd, het vormingsaanbod uit</t>
  </si>
  <si>
    <t>A0101.01</t>
  </si>
  <si>
    <t>A0101.02</t>
  </si>
  <si>
    <t>A0101.03</t>
  </si>
  <si>
    <t>A0102.01</t>
  </si>
  <si>
    <t>A0102.02</t>
  </si>
  <si>
    <t>A0102.03</t>
  </si>
  <si>
    <t>A0102.04</t>
  </si>
  <si>
    <t>A0102.05</t>
  </si>
  <si>
    <t>A0103.02</t>
  </si>
  <si>
    <t>A0103.01</t>
  </si>
  <si>
    <t>A0103.03</t>
  </si>
  <si>
    <t>A0104.01</t>
  </si>
  <si>
    <t>A0104.02</t>
  </si>
  <si>
    <t>A0104.03</t>
  </si>
  <si>
    <t>A0104.04</t>
  </si>
  <si>
    <t>A0105.01</t>
  </si>
  <si>
    <t>A0105.02</t>
  </si>
  <si>
    <t>A0105.03</t>
  </si>
  <si>
    <t>A0105.04</t>
  </si>
  <si>
    <t>A0201.01</t>
  </si>
  <si>
    <t>A0201.02</t>
  </si>
  <si>
    <t>A0201.03</t>
  </si>
  <si>
    <t>A0201.04</t>
  </si>
  <si>
    <t>A0202.01</t>
  </si>
  <si>
    <t>A0202.02</t>
  </si>
  <si>
    <t>A0202.03</t>
  </si>
  <si>
    <t>A0202.04</t>
  </si>
  <si>
    <t>A0202.05</t>
  </si>
  <si>
    <t>A0202.06</t>
  </si>
  <si>
    <t>A0202.07</t>
  </si>
  <si>
    <t>A0203.01</t>
  </si>
  <si>
    <t>A0203.02</t>
  </si>
  <si>
    <t>A0203.03</t>
  </si>
  <si>
    <t>A0204.01</t>
  </si>
  <si>
    <t>A0204.02</t>
  </si>
  <si>
    <t>A0204.03</t>
  </si>
  <si>
    <t>A0204.04</t>
  </si>
  <si>
    <t>A0205.01</t>
  </si>
  <si>
    <t>A0205.02</t>
  </si>
  <si>
    <t>A0205.03</t>
  </si>
  <si>
    <t>A0205.04</t>
  </si>
  <si>
    <t>A0206.01</t>
  </si>
  <si>
    <t>A0206.02</t>
  </si>
  <si>
    <t>A0206.03</t>
  </si>
  <si>
    <t>A0206.04</t>
  </si>
  <si>
    <t>A0207.01</t>
  </si>
  <si>
    <t>A0207.02</t>
  </si>
  <si>
    <t>A0207.03</t>
  </si>
  <si>
    <t>A0208.01</t>
  </si>
  <si>
    <t>A0208.02</t>
  </si>
  <si>
    <t>A0208.03</t>
  </si>
  <si>
    <t>A0208.04</t>
  </si>
  <si>
    <t>A0209.01</t>
  </si>
  <si>
    <t>A0209.02</t>
  </si>
  <si>
    <t>A0209.03</t>
  </si>
  <si>
    <t>A0209.04</t>
  </si>
  <si>
    <t>A0209.05</t>
  </si>
  <si>
    <t>A0209.06</t>
  </si>
  <si>
    <t>A0209.07</t>
  </si>
  <si>
    <t>A0301.01</t>
  </si>
  <si>
    <t>A0301.02</t>
  </si>
  <si>
    <t>A0301.03</t>
  </si>
  <si>
    <t>A0302.01</t>
  </si>
  <si>
    <t>A0302.02</t>
  </si>
  <si>
    <t>A0302.03</t>
  </si>
  <si>
    <t>A0302.04</t>
  </si>
  <si>
    <t>A0302.05</t>
  </si>
  <si>
    <t>A0303.01</t>
  </si>
  <si>
    <t>A0303.02</t>
  </si>
  <si>
    <t>A0303.03</t>
  </si>
  <si>
    <t>A0303.04</t>
  </si>
  <si>
    <t>A0303.05</t>
  </si>
  <si>
    <t>A0303.06</t>
  </si>
  <si>
    <t>A0303.07</t>
  </si>
  <si>
    <t>A0304.01</t>
  </si>
  <si>
    <t>A0304.02</t>
  </si>
  <si>
    <t>A0401.01</t>
  </si>
  <si>
    <t>A0401.02</t>
  </si>
  <si>
    <t>A0401.03</t>
  </si>
  <si>
    <t>A0401.04</t>
  </si>
  <si>
    <t>A0402.01</t>
  </si>
  <si>
    <t>A0402.02</t>
  </si>
  <si>
    <t>A0403.01</t>
  </si>
  <si>
    <t>A0403.02</t>
  </si>
  <si>
    <t>A0403.03</t>
  </si>
  <si>
    <t>A0404.01</t>
  </si>
  <si>
    <t>A0404.02</t>
  </si>
  <si>
    <t>A0404.03</t>
  </si>
  <si>
    <t>A0404.04</t>
  </si>
  <si>
    <t>A0404.05</t>
  </si>
  <si>
    <t>A0404.06</t>
  </si>
  <si>
    <t>A0405.01</t>
  </si>
  <si>
    <t>A0405.02</t>
  </si>
  <si>
    <t>A0405.03</t>
  </si>
  <si>
    <t>A0501.01</t>
  </si>
  <si>
    <t>A0501.02</t>
  </si>
  <si>
    <t>A0501.03</t>
  </si>
  <si>
    <t>A0501.04</t>
  </si>
  <si>
    <t>A0501.05</t>
  </si>
  <si>
    <t>A0502.01</t>
  </si>
  <si>
    <t>A0502.02</t>
  </si>
  <si>
    <t>A0502.03</t>
  </si>
  <si>
    <t>A0502.04</t>
  </si>
  <si>
    <t>A0502.05</t>
  </si>
  <si>
    <t>A0502.06</t>
  </si>
  <si>
    <t>A0503.01</t>
  </si>
  <si>
    <t>A0503.02</t>
  </si>
  <si>
    <t>A0503.03</t>
  </si>
  <si>
    <t>A0503.04</t>
  </si>
  <si>
    <t>A0503.05</t>
  </si>
  <si>
    <t>A0503.06</t>
  </si>
  <si>
    <t>A0503.07</t>
  </si>
  <si>
    <t>A0503.08</t>
  </si>
  <si>
    <t>A0504.01</t>
  </si>
  <si>
    <t>A0505.01</t>
  </si>
  <si>
    <t>A0506.01</t>
  </si>
  <si>
    <t>A0506.02</t>
  </si>
  <si>
    <t>A0601.01</t>
  </si>
  <si>
    <t>A0601.02</t>
  </si>
  <si>
    <t>A0602.01</t>
  </si>
  <si>
    <t>A0602.02</t>
  </si>
  <si>
    <t>A0602.03</t>
  </si>
  <si>
    <t>A0602.04</t>
  </si>
  <si>
    <t>A0602.05</t>
  </si>
  <si>
    <t>A0602.06</t>
  </si>
  <si>
    <t>A0603.01</t>
  </si>
  <si>
    <t>A0603.02</t>
  </si>
  <si>
    <t>A0603.03</t>
  </si>
  <si>
    <t>A0603.04</t>
  </si>
  <si>
    <t>A0603.05</t>
  </si>
  <si>
    <t>A0603.06</t>
  </si>
  <si>
    <t>A0604.01</t>
  </si>
  <si>
    <t>A0605.01</t>
  </si>
  <si>
    <t>A0605.02</t>
  </si>
  <si>
    <t>A0701.01</t>
  </si>
  <si>
    <t>A0701.02</t>
  </si>
  <si>
    <t>A0702.01</t>
  </si>
  <si>
    <t>A0702.02</t>
  </si>
  <si>
    <t>A0702.03</t>
  </si>
  <si>
    <t>A0703.01</t>
  </si>
  <si>
    <t>A0703.02</t>
  </si>
  <si>
    <t>A0704.01</t>
  </si>
  <si>
    <t>A0704.02</t>
  </si>
  <si>
    <t>A0704.03</t>
  </si>
  <si>
    <t>A0704.04</t>
  </si>
  <si>
    <t>A0704.05</t>
  </si>
  <si>
    <t>A0704.06</t>
  </si>
  <si>
    <t>A0704.07</t>
  </si>
  <si>
    <t>A0704.08</t>
  </si>
  <si>
    <t>A0704.09</t>
  </si>
  <si>
    <t>A0705.01</t>
  </si>
  <si>
    <t>A0705.02</t>
  </si>
  <si>
    <t>A0705.03</t>
  </si>
  <si>
    <t>A0706.01</t>
  </si>
  <si>
    <t>A0706.02</t>
  </si>
  <si>
    <t>A0706.03</t>
  </si>
  <si>
    <t>A0706.04</t>
  </si>
  <si>
    <t>A0706.05</t>
  </si>
  <si>
    <t>A0706.06</t>
  </si>
  <si>
    <t>Vanaf 2025 kunnen sportclubs beroep doen op de expertise/ondersteuning van OKRA-SPORT+ bij de organisatie van nieuwe initatieven of versterking van de huidige werking</t>
  </si>
  <si>
    <t>We verhogen onze visibiliteit en werken aan een 'hipper' imago door middel van vernieuwd promotiemateriaal en social media om zo de ongebonden, anders georganiseerde sporter te bereiken</t>
  </si>
  <si>
    <t>x</t>
  </si>
  <si>
    <t>We voorzien een SWOT-analyse om de communicatiestromen op punt te zetten, uit te breiden waar wenselijk en eigentijdse communicatietechnieken te implementeren</t>
  </si>
  <si>
    <t>Jan</t>
  </si>
  <si>
    <t>Resultaat</t>
  </si>
  <si>
    <t>IT006</t>
  </si>
  <si>
    <t>Camille</t>
  </si>
  <si>
    <t>Katleen</t>
  </si>
  <si>
    <t>Wim/Jan</t>
  </si>
  <si>
    <t>Berlinde</t>
  </si>
  <si>
    <t>Nele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</si>
</sst>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31" x14ac:knownFonts="1"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sz val="10"/>
      <color theme="1"/>
      <name val="Trebuchet MS"/>
      <family val="2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8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Fira Sans Light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i/>
      <sz val="10"/>
      <color theme="1"/>
      <name val="Fira Sans Light"/>
      <family val="2"/>
    </font>
    <font>
      <i/>
      <sz val="10"/>
      <color rgb="FF000000"/>
      <name val="Fira Sans Light"/>
      <family val="2"/>
    </font>
    <font>
      <sz val="10"/>
      <color rgb="FF000000"/>
      <name val="Fira Sans Light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6FB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9B4E8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 tint="-0.14999847407452621"/>
        <bgColor rgb="FFFFFFFF"/>
      </patternFill>
    </fill>
    <fill>
      <patternFill patternType="solid">
        <fgColor theme="0" tint="-0.499984740745262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7">
    <xf numFmtId="0" fontId="0" fillId="0" borderId="0"/>
    <xf numFmtId="0" fontId="3" fillId="2" borderId="0" applyNumberFormat="0" applyBorder="0" applyAlignment="0" applyProtection="0"/>
    <xf numFmtId="0" fontId="4" fillId="3" borderId="1" applyNumberFormat="0" applyAlignment="0" applyProtection="0"/>
    <xf numFmtId="0" fontId="2" fillId="0" borderId="0"/>
    <xf numFmtId="0" fontId="1" fillId="0" borderId="0"/>
    <xf numFmtId="44" fontId="29" fillId="0" borderId="0" applyFont="0" applyFill="0" applyBorder="0" applyAlignment="0" applyProtection="0"/>
    <xf numFmtId="0" fontId="30" fillId="0" borderId="0"/>
  </cellStyleXfs>
  <cellXfs count="217">
    <xf numFmtId="0" fontId="0" fillId="0" borderId="0" xfId="0"/>
    <xf numFmtId="0" fontId="8" fillId="4" borderId="7" xfId="0" applyFont="1" applyFill="1" applyBorder="1"/>
    <xf numFmtId="0" fontId="8" fillId="4" borderId="8" xfId="0" applyFont="1" applyFill="1" applyBorder="1"/>
    <xf numFmtId="0" fontId="8" fillId="4" borderId="8" xfId="0" applyFont="1" applyFill="1" applyBorder="1" applyAlignment="1">
      <alignment wrapText="1"/>
    </xf>
    <xf numFmtId="0" fontId="6" fillId="4" borderId="8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horizontal="center" wrapText="1"/>
    </xf>
    <xf numFmtId="0" fontId="9" fillId="5" borderId="7" xfId="0" applyFont="1" applyFill="1" applyBorder="1" applyAlignment="1">
      <alignment wrapText="1"/>
    </xf>
    <xf numFmtId="0" fontId="0" fillId="5" borderId="8" xfId="0" applyFill="1" applyBorder="1"/>
    <xf numFmtId="0" fontId="0" fillId="5" borderId="8" xfId="0" applyFill="1" applyBorder="1" applyAlignment="1">
      <alignment wrapText="1"/>
    </xf>
    <xf numFmtId="49" fontId="0" fillId="6" borderId="8" xfId="0" applyNumberFormat="1" applyFill="1" applyBorder="1" applyAlignment="1">
      <alignment horizontal="center"/>
    </xf>
    <xf numFmtId="4" fontId="10" fillId="6" borderId="8" xfId="0" applyNumberFormat="1" applyFont="1" applyFill="1" applyBorder="1" applyAlignment="1">
      <alignment horizontal="center" wrapText="1"/>
    </xf>
    <xf numFmtId="0" fontId="0" fillId="0" borderId="7" xfId="0" applyBorder="1" applyAlignment="1">
      <alignment vertical="center"/>
    </xf>
    <xf numFmtId="0" fontId="0" fillId="7" borderId="8" xfId="0" applyFill="1" applyBorder="1" applyAlignment="1">
      <alignment vertical="center"/>
    </xf>
    <xf numFmtId="0" fontId="7" fillId="7" borderId="8" xfId="0" applyFont="1" applyFill="1" applyBorder="1" applyAlignment="1">
      <alignment vertical="center" wrapText="1"/>
    </xf>
    <xf numFmtId="0" fontId="11" fillId="7" borderId="8" xfId="0" applyFont="1" applyFill="1" applyBorder="1" applyAlignment="1">
      <alignment vertical="center" wrapText="1"/>
    </xf>
    <xf numFmtId="49" fontId="0" fillId="7" borderId="8" xfId="0" applyNumberFormat="1" applyFill="1" applyBorder="1" applyAlignment="1">
      <alignment horizontal="center" vertical="center"/>
    </xf>
    <xf numFmtId="4" fontId="12" fillId="7" borderId="8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4" fontId="12" fillId="0" borderId="8" xfId="0" applyNumberFormat="1" applyFont="1" applyBorder="1" applyAlignment="1">
      <alignment horizontal="center" vertical="center" wrapText="1"/>
    </xf>
    <xf numFmtId="0" fontId="9" fillId="5" borderId="7" xfId="0" applyFont="1" applyFill="1" applyBorder="1" applyAlignment="1">
      <alignment vertical="center" wrapText="1"/>
    </xf>
    <xf numFmtId="0" fontId="0" fillId="5" borderId="8" xfId="0" applyFill="1" applyBorder="1" applyAlignment="1">
      <alignment vertical="center"/>
    </xf>
    <xf numFmtId="0" fontId="13" fillId="6" borderId="8" xfId="0" applyFont="1" applyFill="1" applyBorder="1" applyAlignment="1">
      <alignment vertical="center" wrapText="1"/>
    </xf>
    <xf numFmtId="0" fontId="14" fillId="6" borderId="8" xfId="0" applyFont="1" applyFill="1" applyBorder="1" applyAlignment="1">
      <alignment vertical="center" wrapText="1"/>
    </xf>
    <xf numFmtId="0" fontId="0" fillId="6" borderId="8" xfId="0" applyFill="1" applyBorder="1" applyAlignment="1">
      <alignment horizontal="center" vertical="center"/>
    </xf>
    <xf numFmtId="4" fontId="10" fillId="6" borderId="8" xfId="0" applyNumberFormat="1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4" fontId="10" fillId="0" borderId="15" xfId="0" applyNumberFormat="1" applyFont="1" applyBorder="1" applyAlignment="1">
      <alignment horizontal="center" wrapText="1"/>
    </xf>
    <xf numFmtId="11" fontId="0" fillId="0" borderId="0" xfId="0" applyNumberFormat="1"/>
    <xf numFmtId="0" fontId="16" fillId="8" borderId="7" xfId="0" applyFont="1" applyFill="1" applyBorder="1" applyAlignment="1">
      <alignment vertical="center" wrapText="1"/>
    </xf>
    <xf numFmtId="0" fontId="17" fillId="8" borderId="8" xfId="0" applyFont="1" applyFill="1" applyBorder="1" applyAlignment="1">
      <alignment vertical="center"/>
    </xf>
    <xf numFmtId="0" fontId="18" fillId="8" borderId="8" xfId="0" applyFont="1" applyFill="1" applyBorder="1" applyAlignment="1">
      <alignment vertical="center" wrapText="1"/>
    </xf>
    <xf numFmtId="0" fontId="17" fillId="8" borderId="8" xfId="0" applyFont="1" applyFill="1" applyBorder="1" applyAlignment="1">
      <alignment horizontal="center" vertical="center"/>
    </xf>
    <xf numFmtId="4" fontId="19" fillId="8" borderId="8" xfId="0" applyNumberFormat="1" applyFont="1" applyFill="1" applyBorder="1" applyAlignment="1">
      <alignment horizontal="center" wrapText="1"/>
    </xf>
    <xf numFmtId="4" fontId="0" fillId="0" borderId="0" xfId="0" applyNumberFormat="1"/>
    <xf numFmtId="0" fontId="6" fillId="7" borderId="8" xfId="0" applyFont="1" applyFill="1" applyBorder="1" applyAlignment="1">
      <alignment vertical="center" wrapText="1"/>
    </xf>
    <xf numFmtId="0" fontId="16" fillId="8" borderId="8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horizontal="center" wrapText="1"/>
    </xf>
    <xf numFmtId="0" fontId="20" fillId="0" borderId="16" xfId="0" applyFont="1" applyBorder="1" applyAlignment="1">
      <alignment vertical="center" wrapText="1"/>
    </xf>
    <xf numFmtId="0" fontId="20" fillId="0" borderId="16" xfId="0" applyFont="1" applyBorder="1" applyAlignment="1">
      <alignment vertical="center"/>
    </xf>
    <xf numFmtId="0" fontId="20" fillId="0" borderId="16" xfId="0" applyFont="1" applyBorder="1" applyAlignment="1">
      <alignment horizontal="left" vertical="center" wrapText="1"/>
    </xf>
    <xf numFmtId="0" fontId="20" fillId="0" borderId="17" xfId="0" applyFont="1" applyBorder="1" applyAlignment="1">
      <alignment vertical="center" wrapText="1"/>
    </xf>
    <xf numFmtId="0" fontId="20" fillId="9" borderId="16" xfId="0" applyFont="1" applyFill="1" applyBorder="1" applyAlignment="1">
      <alignment vertical="center" wrapText="1"/>
    </xf>
    <xf numFmtId="0" fontId="20" fillId="10" borderId="16" xfId="0" applyFont="1" applyFill="1" applyBorder="1" applyAlignment="1">
      <alignment vertical="center" wrapText="1"/>
    </xf>
    <xf numFmtId="0" fontId="20" fillId="0" borderId="1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22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22" fillId="0" borderId="17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6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12" borderId="16" xfId="0" applyNumberFormat="1" applyFill="1" applyBorder="1" applyAlignment="1">
      <alignment horizontal="center" vertical="center" wrapText="1"/>
    </xf>
    <xf numFmtId="4" fontId="24" fillId="13" borderId="16" xfId="0" applyNumberFormat="1" applyFont="1" applyFill="1" applyBorder="1" applyAlignment="1">
      <alignment horizontal="center" vertical="center"/>
    </xf>
    <xf numFmtId="4" fontId="0" fillId="9" borderId="16" xfId="0" applyNumberFormat="1" applyFill="1" applyBorder="1" applyAlignment="1">
      <alignment horizontal="center" vertical="center" wrapText="1"/>
    </xf>
    <xf numFmtId="4" fontId="24" fillId="10" borderId="16" xfId="0" applyNumberFormat="1" applyFont="1" applyFill="1" applyBorder="1" applyAlignment="1">
      <alignment horizontal="center" vertical="center"/>
    </xf>
    <xf numFmtId="4" fontId="0" fillId="12" borderId="16" xfId="0" applyNumberFormat="1" applyFill="1" applyBorder="1" applyAlignment="1">
      <alignment vertical="center" wrapText="1"/>
    </xf>
    <xf numFmtId="0" fontId="22" fillId="0" borderId="16" xfId="0" applyFont="1" applyBorder="1" applyAlignment="1">
      <alignment vertical="center"/>
    </xf>
    <xf numFmtId="0" fontId="22" fillId="0" borderId="16" xfId="0" applyFont="1" applyBorder="1" applyAlignment="1">
      <alignment vertical="center" wrapText="1"/>
    </xf>
    <xf numFmtId="0" fontId="25" fillId="7" borderId="16" xfId="0" applyFont="1" applyFill="1" applyBorder="1" applyAlignment="1">
      <alignment vertical="center" wrapText="1"/>
    </xf>
    <xf numFmtId="0" fontId="6" fillId="7" borderId="8" xfId="0" applyFont="1" applyFill="1" applyBorder="1" applyAlignment="1">
      <alignment vertical="center"/>
    </xf>
    <xf numFmtId="0" fontId="9" fillId="5" borderId="8" xfId="0" applyFont="1" applyFill="1" applyBorder="1" applyAlignment="1">
      <alignment vertical="center" wrapText="1"/>
    </xf>
    <xf numFmtId="0" fontId="26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6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2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6" fillId="0" borderId="20" xfId="0" applyFont="1" applyBorder="1" applyAlignment="1">
      <alignment horizontal="left" vertical="top" wrapText="1"/>
    </xf>
    <xf numFmtId="0" fontId="26" fillId="0" borderId="8" xfId="0" applyFont="1" applyBorder="1" applyAlignment="1">
      <alignment horizontal="left" vertical="top" wrapText="1"/>
    </xf>
    <xf numFmtId="0" fontId="27" fillId="0" borderId="8" xfId="0" applyFont="1" applyBorder="1" applyAlignment="1">
      <alignment horizontal="left" vertical="top" wrapText="1"/>
    </xf>
    <xf numFmtId="0" fontId="27" fillId="0" borderId="8" xfId="0" applyFont="1" applyBorder="1" applyAlignment="1">
      <alignment horizontal="justify" vertical="center"/>
    </xf>
    <xf numFmtId="0" fontId="27" fillId="0" borderId="8" xfId="0" applyFont="1" applyBorder="1" applyAlignment="1">
      <alignment horizontal="justify" vertical="top"/>
    </xf>
    <xf numFmtId="0" fontId="27" fillId="0" borderId="20" xfId="0" applyFont="1" applyBorder="1" applyAlignment="1">
      <alignment horizontal="justify" vertical="top"/>
    </xf>
    <xf numFmtId="0" fontId="21" fillId="0" borderId="0" xfId="0" applyFont="1" applyAlignment="1">
      <alignment horizontal="justify" vertical="center"/>
    </xf>
    <xf numFmtId="0" fontId="21" fillId="0" borderId="0" xfId="0" applyFont="1" applyAlignment="1">
      <alignment horizontal="left" vertical="center" wrapText="1"/>
    </xf>
    <xf numFmtId="0" fontId="0" fillId="0" borderId="30" xfId="0" applyBorder="1" applyAlignment="1">
      <alignment horizontal="center" vertical="center"/>
    </xf>
    <xf numFmtId="0" fontId="28" fillId="0" borderId="8" xfId="0" applyFont="1" applyBorder="1" applyAlignment="1">
      <alignment horizontal="justify" vertical="center"/>
    </xf>
    <xf numFmtId="0" fontId="26" fillId="0" borderId="8" xfId="0" applyFont="1" applyBorder="1" applyAlignment="1">
      <alignment horizontal="justify" vertical="center"/>
    </xf>
    <xf numFmtId="0" fontId="21" fillId="0" borderId="8" xfId="0" applyFont="1" applyBorder="1" applyAlignment="1">
      <alignment horizontal="justify" vertical="center"/>
    </xf>
    <xf numFmtId="0" fontId="21" fillId="0" borderId="8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justify" vertical="top"/>
    </xf>
    <xf numFmtId="0" fontId="23" fillId="0" borderId="22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5" fillId="7" borderId="22" xfId="0" applyFont="1" applyFill="1" applyBorder="1" applyAlignment="1">
      <alignment vertical="center" wrapText="1"/>
    </xf>
    <xf numFmtId="0" fontId="22" fillId="0" borderId="18" xfId="0" applyFont="1" applyBorder="1" applyAlignment="1">
      <alignment horizontal="center" vertical="center" wrapText="1"/>
    </xf>
    <xf numFmtId="0" fontId="7" fillId="0" borderId="23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21" fillId="0" borderId="23" xfId="0" applyFont="1" applyBorder="1" applyAlignment="1">
      <alignment horizontal="left" vertical="center" wrapText="1"/>
    </xf>
    <xf numFmtId="0" fontId="22" fillId="0" borderId="30" xfId="0" applyFont="1" applyBorder="1" applyAlignment="1">
      <alignment horizontal="center" vertical="center" wrapText="1"/>
    </xf>
    <xf numFmtId="0" fontId="20" fillId="9" borderId="32" xfId="0" applyFont="1" applyFill="1" applyBorder="1" applyAlignment="1">
      <alignment vertical="center" wrapText="1"/>
    </xf>
    <xf numFmtId="0" fontId="20" fillId="0" borderId="33" xfId="0" applyFont="1" applyBorder="1" applyAlignment="1">
      <alignment vertical="center" wrapText="1"/>
    </xf>
    <xf numFmtId="0" fontId="20" fillId="9" borderId="33" xfId="0" applyFont="1" applyFill="1" applyBorder="1" applyAlignment="1">
      <alignment vertical="center" wrapText="1"/>
    </xf>
    <xf numFmtId="0" fontId="20" fillId="10" borderId="33" xfId="0" applyFont="1" applyFill="1" applyBorder="1" applyAlignment="1">
      <alignment vertical="center" wrapText="1"/>
    </xf>
    <xf numFmtId="0" fontId="20" fillId="0" borderId="34" xfId="0" applyFont="1" applyBorder="1" applyAlignment="1">
      <alignment vertical="center" wrapText="1"/>
    </xf>
    <xf numFmtId="0" fontId="23" fillId="0" borderId="16" xfId="0" applyFont="1" applyBorder="1" applyAlignment="1">
      <alignment vertical="center"/>
    </xf>
    <xf numFmtId="0" fontId="23" fillId="0" borderId="16" xfId="0" applyFont="1" applyBorder="1" applyAlignment="1">
      <alignment horizontal="left" vertical="center" wrapText="1"/>
    </xf>
    <xf numFmtId="0" fontId="23" fillId="0" borderId="17" xfId="0" applyFont="1" applyBorder="1" applyAlignment="1">
      <alignment vertical="center" wrapText="1"/>
    </xf>
    <xf numFmtId="49" fontId="8" fillId="7" borderId="8" xfId="0" applyNumberFormat="1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7" fillId="15" borderId="8" xfId="0" applyFont="1" applyFill="1" applyBorder="1" applyAlignment="1">
      <alignment horizontal="justify" vertical="center"/>
    </xf>
    <xf numFmtId="0" fontId="27" fillId="15" borderId="0" xfId="0" applyFont="1" applyFill="1" applyAlignment="1">
      <alignment horizontal="justify" vertical="center"/>
    </xf>
    <xf numFmtId="0" fontId="21" fillId="15" borderId="8" xfId="0" applyFont="1" applyFill="1" applyBorder="1" applyAlignment="1">
      <alignment horizontal="justify" vertical="center"/>
    </xf>
    <xf numFmtId="0" fontId="21" fillId="15" borderId="8" xfId="0" applyFont="1" applyFill="1" applyBorder="1" applyAlignment="1">
      <alignment horizontal="left" vertical="center" wrapText="1"/>
    </xf>
    <xf numFmtId="0" fontId="26" fillId="15" borderId="8" xfId="0" applyFont="1" applyFill="1" applyBorder="1" applyAlignment="1">
      <alignment horizontal="left" vertical="top" wrapText="1"/>
    </xf>
    <xf numFmtId="0" fontId="21" fillId="15" borderId="8" xfId="0" applyFont="1" applyFill="1" applyBorder="1" applyAlignment="1">
      <alignment horizontal="left" vertical="top" wrapText="1"/>
    </xf>
    <xf numFmtId="0" fontId="26" fillId="15" borderId="8" xfId="0" applyFont="1" applyFill="1" applyBorder="1" applyAlignment="1">
      <alignment horizontal="justify" vertical="center"/>
    </xf>
    <xf numFmtId="0" fontId="20" fillId="0" borderId="35" xfId="0" applyFont="1" applyBorder="1" applyAlignment="1">
      <alignment vertical="center" wrapText="1"/>
    </xf>
    <xf numFmtId="0" fontId="20" fillId="0" borderId="38" xfId="0" applyFont="1" applyBorder="1" applyAlignment="1">
      <alignment vertical="center" wrapText="1"/>
    </xf>
    <xf numFmtId="44" fontId="10" fillId="6" borderId="8" xfId="5" applyFont="1" applyFill="1" applyBorder="1" applyAlignment="1">
      <alignment horizontal="center" wrapText="1"/>
    </xf>
    <xf numFmtId="44" fontId="12" fillId="7" borderId="8" xfId="5" applyFont="1" applyFill="1" applyBorder="1" applyAlignment="1">
      <alignment horizontal="center" vertical="center" wrapText="1"/>
    </xf>
    <xf numFmtId="44" fontId="12" fillId="0" borderId="8" xfId="5" applyFont="1" applyBorder="1" applyAlignment="1">
      <alignment horizontal="center" vertical="center" wrapText="1"/>
    </xf>
    <xf numFmtId="44" fontId="10" fillId="6" borderId="8" xfId="5" applyFont="1" applyFill="1" applyBorder="1" applyAlignment="1">
      <alignment horizontal="center" vertical="center" wrapText="1"/>
    </xf>
    <xf numFmtId="44" fontId="0" fillId="12" borderId="16" xfId="5" applyFont="1" applyFill="1" applyBorder="1" applyAlignment="1">
      <alignment horizontal="center" vertical="center" wrapText="1"/>
    </xf>
    <xf numFmtId="44" fontId="30" fillId="0" borderId="37" xfId="5" applyFont="1" applyFill="1" applyBorder="1" applyAlignment="1">
      <alignment horizontal="right" vertical="center"/>
    </xf>
    <xf numFmtId="44" fontId="29" fillId="0" borderId="16" xfId="5" applyFont="1" applyFill="1" applyBorder="1" applyAlignment="1">
      <alignment vertical="center" wrapText="1"/>
    </xf>
    <xf numFmtId="44" fontId="30" fillId="0" borderId="36" xfId="5" applyFont="1" applyFill="1" applyBorder="1" applyAlignment="1">
      <alignment horizontal="right" vertical="center"/>
    </xf>
    <xf numFmtId="44" fontId="0" fillId="0" borderId="16" xfId="5" applyFont="1" applyBorder="1" applyAlignment="1">
      <alignment vertical="center" wrapText="1"/>
    </xf>
    <xf numFmtId="44" fontId="0" fillId="11" borderId="16" xfId="5" applyFont="1" applyFill="1" applyBorder="1" applyAlignment="1">
      <alignment vertical="center" wrapText="1"/>
    </xf>
    <xf numFmtId="44" fontId="24" fillId="13" borderId="16" xfId="5" applyFont="1" applyFill="1" applyBorder="1" applyAlignment="1">
      <alignment horizontal="center" vertical="center"/>
    </xf>
    <xf numFmtId="44" fontId="24" fillId="10" borderId="16" xfId="5" applyFont="1" applyFill="1" applyBorder="1" applyAlignment="1">
      <alignment horizontal="center" vertical="center"/>
    </xf>
    <xf numFmtId="44" fontId="0" fillId="12" borderId="16" xfId="5" applyFont="1" applyFill="1" applyBorder="1" applyAlignment="1">
      <alignment vertical="center" wrapText="1"/>
    </xf>
    <xf numFmtId="44" fontId="0" fillId="11" borderId="18" xfId="5" applyFont="1" applyFill="1" applyBorder="1" applyAlignment="1">
      <alignment vertical="center" wrapText="1"/>
    </xf>
    <xf numFmtId="44" fontId="0" fillId="0" borderId="18" xfId="5" applyFont="1" applyBorder="1" applyAlignment="1">
      <alignment vertical="center" wrapText="1"/>
    </xf>
    <xf numFmtId="44" fontId="0" fillId="9" borderId="16" xfId="5" applyFont="1" applyFill="1" applyBorder="1" applyAlignment="1">
      <alignment horizontal="center" vertical="center" wrapText="1"/>
    </xf>
    <xf numFmtId="44" fontId="0" fillId="12" borderId="18" xfId="5" applyFont="1" applyFill="1" applyBorder="1" applyAlignment="1">
      <alignment horizontal="center" vertical="center" wrapText="1"/>
    </xf>
    <xf numFmtId="44" fontId="0" fillId="11" borderId="39" xfId="5" applyFont="1" applyFill="1" applyBorder="1" applyAlignment="1">
      <alignment vertical="center" wrapText="1"/>
    </xf>
    <xf numFmtId="44" fontId="0" fillId="0" borderId="40" xfId="5" applyFont="1" applyBorder="1" applyAlignment="1">
      <alignment vertical="center" wrapText="1"/>
    </xf>
    <xf numFmtId="44" fontId="0" fillId="11" borderId="40" xfId="5" applyFont="1" applyFill="1" applyBorder="1" applyAlignment="1">
      <alignment vertical="center" wrapText="1"/>
    </xf>
    <xf numFmtId="44" fontId="0" fillId="0" borderId="41" xfId="5" applyFont="1" applyBorder="1" applyAlignment="1">
      <alignment vertical="center" wrapText="1"/>
    </xf>
    <xf numFmtId="44" fontId="0" fillId="11" borderId="8" xfId="5" applyFont="1" applyFill="1" applyBorder="1" applyAlignment="1">
      <alignment vertical="center" wrapText="1"/>
    </xf>
    <xf numFmtId="44" fontId="0" fillId="0" borderId="30" xfId="5" applyFont="1" applyBorder="1" applyAlignment="1">
      <alignment vertical="center" wrapText="1"/>
    </xf>
    <xf numFmtId="44" fontId="0" fillId="0" borderId="43" xfId="5" applyFont="1" applyBorder="1" applyAlignment="1">
      <alignment vertical="center" wrapText="1"/>
    </xf>
    <xf numFmtId="44" fontId="0" fillId="0" borderId="46" xfId="5" applyFont="1" applyBorder="1" applyAlignment="1">
      <alignment horizontal="right" vertical="center"/>
    </xf>
    <xf numFmtId="44" fontId="0" fillId="0" borderId="38" xfId="5" applyFont="1" applyBorder="1" applyAlignment="1">
      <alignment vertical="center" wrapText="1"/>
    </xf>
    <xf numFmtId="44" fontId="0" fillId="0" borderId="8" xfId="5" applyFont="1" applyBorder="1" applyAlignment="1">
      <alignment horizontal="right" vertical="center"/>
    </xf>
    <xf numFmtId="44" fontId="0" fillId="0" borderId="48" xfId="5" applyFont="1" applyBorder="1" applyAlignment="1">
      <alignment vertical="center" wrapText="1"/>
    </xf>
    <xf numFmtId="44" fontId="0" fillId="0" borderId="50" xfId="5" applyFont="1" applyBorder="1" applyAlignment="1">
      <alignment vertical="center" wrapText="1"/>
    </xf>
    <xf numFmtId="44" fontId="0" fillId="11" borderId="42" xfId="5" applyFont="1" applyFill="1" applyBorder="1" applyAlignment="1">
      <alignment vertical="center" wrapText="1"/>
    </xf>
    <xf numFmtId="44" fontId="0" fillId="11" borderId="49" xfId="5" applyFont="1" applyFill="1" applyBorder="1" applyAlignment="1">
      <alignment vertical="center" wrapText="1"/>
    </xf>
    <xf numFmtId="44" fontId="0" fillId="0" borderId="8" xfId="5" applyFont="1" applyBorder="1" applyAlignment="1">
      <alignment vertical="center"/>
    </xf>
    <xf numFmtId="44" fontId="0" fillId="0" borderId="47" xfId="5" applyFont="1" applyBorder="1" applyAlignment="1">
      <alignment vertical="center"/>
    </xf>
    <xf numFmtId="44" fontId="0" fillId="0" borderId="44" xfId="5" applyFont="1" applyBorder="1" applyAlignment="1">
      <alignment vertical="center" wrapText="1"/>
    </xf>
    <xf numFmtId="44" fontId="0" fillId="0" borderId="45" xfId="5" applyFont="1" applyBorder="1" applyAlignment="1">
      <alignment vertical="center" wrapText="1"/>
    </xf>
    <xf numFmtId="44" fontId="0" fillId="12" borderId="21" xfId="5" applyFont="1" applyFill="1" applyBorder="1" applyAlignment="1">
      <alignment horizontal="center" vertical="center" wrapText="1"/>
    </xf>
    <xf numFmtId="44" fontId="19" fillId="8" borderId="8" xfId="5" applyFont="1" applyFill="1" applyBorder="1" applyAlignment="1">
      <alignment horizontal="center" wrapText="1"/>
    </xf>
    <xf numFmtId="44" fontId="0" fillId="0" borderId="0" xfId="5" applyFont="1"/>
    <xf numFmtId="44" fontId="0" fillId="12" borderId="18" xfId="5" applyFont="1" applyFill="1" applyBorder="1" applyAlignment="1">
      <alignment vertical="center" wrapText="1"/>
    </xf>
    <xf numFmtId="0" fontId="3" fillId="2" borderId="14" xfId="1" applyBorder="1" applyAlignment="1">
      <alignment horizontal="center"/>
    </xf>
    <xf numFmtId="0" fontId="4" fillId="3" borderId="1" xfId="2" applyAlignment="1">
      <alignment horizontal="center"/>
    </xf>
    <xf numFmtId="0" fontId="9" fillId="5" borderId="8" xfId="0" applyFont="1" applyFill="1" applyBorder="1" applyAlignment="1">
      <alignment wrapText="1"/>
    </xf>
    <xf numFmtId="0" fontId="6" fillId="7" borderId="8" xfId="0" applyFont="1" applyFill="1" applyBorder="1" applyAlignment="1">
      <alignment vertical="center"/>
    </xf>
    <xf numFmtId="49" fontId="6" fillId="14" borderId="3" xfId="0" applyNumberFormat="1" applyFont="1" applyFill="1" applyBorder="1" applyAlignment="1">
      <alignment horizontal="center" wrapText="1"/>
    </xf>
    <xf numFmtId="49" fontId="6" fillId="14" borderId="8" xfId="0" applyNumberFormat="1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49" fontId="6" fillId="4" borderId="3" xfId="0" applyNumberFormat="1" applyFont="1" applyFill="1" applyBorder="1" applyAlignment="1">
      <alignment horizontal="center" wrapText="1"/>
    </xf>
    <xf numFmtId="49" fontId="6" fillId="4" borderId="8" xfId="0" applyNumberFormat="1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wrapText="1"/>
    </xf>
    <xf numFmtId="0" fontId="6" fillId="7" borderId="8" xfId="0" applyFont="1" applyFill="1" applyBorder="1" applyAlignment="1">
      <alignment vertical="center" wrapText="1"/>
    </xf>
    <xf numFmtId="0" fontId="6" fillId="7" borderId="9" xfId="0" applyFont="1" applyFill="1" applyBorder="1" applyAlignment="1">
      <alignment vertical="center" wrapText="1"/>
    </xf>
    <xf numFmtId="0" fontId="6" fillId="7" borderId="13" xfId="0" applyFont="1" applyFill="1" applyBorder="1" applyAlignment="1">
      <alignment vertical="center" wrapText="1"/>
    </xf>
    <xf numFmtId="0" fontId="6" fillId="7" borderId="10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 wrapText="1"/>
    </xf>
    <xf numFmtId="0" fontId="9" fillId="5" borderId="8" xfId="0" applyFont="1" applyFill="1" applyBorder="1" applyAlignment="1">
      <alignment vertical="top" wrapText="1"/>
    </xf>
    <xf numFmtId="0" fontId="9" fillId="5" borderId="8" xfId="0" applyFont="1" applyFill="1" applyBorder="1" applyAlignment="1">
      <alignment vertical="center" wrapText="1"/>
    </xf>
    <xf numFmtId="0" fontId="16" fillId="8" borderId="8" xfId="0" applyFont="1" applyFill="1" applyBorder="1" applyAlignment="1">
      <alignment vertical="center" wrapText="1"/>
    </xf>
    <xf numFmtId="0" fontId="16" fillId="8" borderId="20" xfId="0" applyFont="1" applyFill="1" applyBorder="1" applyAlignment="1">
      <alignment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left" vertical="center" wrapText="1"/>
    </xf>
    <xf numFmtId="0" fontId="6" fillId="7" borderId="0" xfId="0" applyFont="1" applyFill="1" applyAlignment="1">
      <alignment horizontal="left" vertical="center" wrapText="1"/>
    </xf>
    <xf numFmtId="0" fontId="6" fillId="7" borderId="26" xfId="0" applyFont="1" applyFill="1" applyBorder="1" applyAlignment="1">
      <alignment horizontal="left" vertical="center" wrapText="1"/>
    </xf>
    <xf numFmtId="0" fontId="9" fillId="5" borderId="27" xfId="0" applyFont="1" applyFill="1" applyBorder="1" applyAlignment="1">
      <alignment horizontal="left" vertical="top" wrapText="1"/>
    </xf>
    <xf numFmtId="0" fontId="9" fillId="5" borderId="28" xfId="0" applyFont="1" applyFill="1" applyBorder="1" applyAlignment="1">
      <alignment horizontal="left" vertical="top" wrapText="1"/>
    </xf>
    <xf numFmtId="0" fontId="9" fillId="5" borderId="29" xfId="0" applyFont="1" applyFill="1" applyBorder="1" applyAlignment="1">
      <alignment horizontal="left" vertical="top" wrapText="1"/>
    </xf>
    <xf numFmtId="0" fontId="6" fillId="7" borderId="24" xfId="0" applyFont="1" applyFill="1" applyBorder="1" applyAlignment="1">
      <alignment horizontal="left" vertical="top" wrapText="1"/>
    </xf>
    <xf numFmtId="0" fontId="6" fillId="7" borderId="19" xfId="0" applyFont="1" applyFill="1" applyBorder="1" applyAlignment="1">
      <alignment horizontal="left" vertical="top" wrapText="1"/>
    </xf>
    <xf numFmtId="0" fontId="6" fillId="7" borderId="25" xfId="0" applyFont="1" applyFill="1" applyBorder="1" applyAlignment="1">
      <alignment horizontal="left" vertical="top" wrapText="1"/>
    </xf>
    <xf numFmtId="0" fontId="6" fillId="7" borderId="15" xfId="0" applyFont="1" applyFill="1" applyBorder="1" applyAlignment="1">
      <alignment horizontal="left" vertical="top" wrapText="1"/>
    </xf>
    <xf numFmtId="0" fontId="6" fillId="7" borderId="0" xfId="0" applyFont="1" applyFill="1" applyAlignment="1">
      <alignment horizontal="left" vertical="top" wrapText="1"/>
    </xf>
    <xf numFmtId="0" fontId="6" fillId="7" borderId="26" xfId="0" applyFont="1" applyFill="1" applyBorder="1" applyAlignment="1">
      <alignment horizontal="left" vertical="top" wrapText="1"/>
    </xf>
    <xf numFmtId="0" fontId="6" fillId="7" borderId="9" xfId="0" applyFont="1" applyFill="1" applyBorder="1" applyAlignment="1">
      <alignment horizontal="left" vertical="center" wrapText="1"/>
    </xf>
    <xf numFmtId="0" fontId="6" fillId="7" borderId="13" xfId="0" applyFont="1" applyFill="1" applyBorder="1" applyAlignment="1">
      <alignment horizontal="left" vertical="center" wrapText="1"/>
    </xf>
    <xf numFmtId="0" fontId="6" fillId="7" borderId="10" xfId="0" applyFont="1" applyFill="1" applyBorder="1" applyAlignment="1">
      <alignment horizontal="left" vertical="center" wrapText="1"/>
    </xf>
  </cellXfs>
  <cellStyles count="7">
    <cellStyle name="Goed" xfId="1" builtinId="26"/>
    <cellStyle name="Invoer" xfId="2" builtinId="20"/>
    <cellStyle name="Normal" xfId="6" xr:uid="{14DC07FE-10B0-4FEB-87AF-5BEFC377BB66}"/>
    <cellStyle name="Standaard" xfId="0" builtinId="0"/>
    <cellStyle name="Standaard 2" xfId="3" xr:uid="{4AC6BA83-1178-4715-A649-3FBD226567E3}"/>
    <cellStyle name="Standaard 3" xfId="4" xr:uid="{092BB6CD-2AE4-452A-9D59-8019BDDD7A7B}"/>
    <cellStyle name="Valuta" xfId="5" builtinId="4"/>
  </cellStyles>
  <dxfs count="2">
    <dxf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16362"/>
      <color rgb="FF0099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ut Nele (166)" id="{4A2FD004-858B-427A-8E88-E2F7E674C248}" userId="S::nele.put@okrasportplus.be::23d772ad-e97b-4658-b4ac-21d28d5687f2" providerId="AD"/>
</personList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Gegevens_1" connectionId="1" xr16:uid="{00000000-0016-0000-0300-000000000000}" autoFormatId="16" applyNumberFormats="0" applyBorderFormats="0" applyFontFormats="0" applyPatternFormats="0" applyAlignmentFormats="0" applyWidthHeightFormats="0">
  <queryTableRefresh nextId="8">
    <queryTableFields count="3">
      <queryTableField id="1" name="Analytische code" tableColumnId="1"/>
      <queryTableField id="6" name="Opbrengsten" tableColumnId="4"/>
      <queryTableField id="2" name="Kosten" tableColumnId="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Gegevens_2" connectionId="2" xr16:uid="{00000000-0016-0000-0400-000001000000}" autoFormatId="16" applyNumberFormats="0" applyBorderFormats="0" applyFontFormats="0" applyPatternFormats="0" applyAlignmentFormats="0" applyWidthHeightFormats="0">
  <queryTableRefresh nextId="8">
    <queryTableFields count="3">
      <queryTableField id="1" name="Analytische code" tableColumnId="1"/>
      <queryTableField id="5" name="Opbrengsten" tableColumnId="4"/>
      <queryTableField id="2" name="Kosten" tableColumnId="2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Gegevens_3" connectionId="3" xr16:uid="{00000000-0016-0000-0500-000002000000}" autoFormatId="16" applyNumberFormats="0" applyBorderFormats="0" applyFontFormats="0" applyPatternFormats="0" applyAlignmentFormats="0" applyWidthHeightFormats="0">
  <queryTableRefresh nextId="7">
    <queryTableFields count="3">
      <queryTableField id="1" name="Analytische code" tableColumnId="1"/>
      <queryTableField id="5" name="Opbrengsten" tableColumnId="3"/>
      <queryTableField id="2" name="Kosten" tableColumnId="2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Gegevens_4" connectionId="4" xr16:uid="{00000000-0016-0000-0600-000003000000}" autoFormatId="16" applyNumberFormats="0" applyBorderFormats="0" applyFontFormats="0" applyPatternFormats="0" applyAlignmentFormats="0" applyWidthHeightFormats="0">
  <queryTableRefresh nextId="4">
    <queryTableFields count="2">
      <queryTableField id="1" name="Analytische code" tableColumnId="1"/>
      <queryTableField id="2" name="Kosten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04E0FC6-74F0-4A57-A501-588FA710C00C}" name="_2021_luik_II" displayName="_2021_luik_II" ref="A1:C127" tableType="queryTable" totalsRowShown="0">
  <autoFilter ref="A1:C127" xr:uid="{9AC561B1-CEFF-4BCB-8679-002BAD0B34FB}"/>
  <tableColumns count="3">
    <tableColumn id="1" xr3:uid="{4C9EC6CC-0D45-4AC3-A216-59117A38A3DB}" uniqueName="1" name="Analytische code" queryTableFieldId="1"/>
    <tableColumn id="4" xr3:uid="{6907C8A5-2811-421F-977E-03A7B105B5CA}" uniqueName="4" name="Opbrengsten" queryTableFieldId="6"/>
    <tableColumn id="2" xr3:uid="{03036B9C-D38E-47D8-A914-DD1948617FC5}" uniqueName="2" name="Kosten" queryTableFieldId="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C142266-A3E6-4ED4-9E91-1EF095CDE218}" name="_2022_luik_II" displayName="_2022_luik_II" ref="A1:C163" tableType="queryTable" totalsRowShown="0">
  <autoFilter ref="A1:C163" xr:uid="{FDF55035-A968-4535-88C8-621DD65F81F9}"/>
  <tableColumns count="3">
    <tableColumn id="1" xr3:uid="{80052AB4-CC99-4AC7-AAB0-F2207DA452BD}" uniqueName="1" name="Analytische code" queryTableFieldId="1"/>
    <tableColumn id="4" xr3:uid="{0A31D227-AB6C-4BAF-8B9D-319F720E8C25}" uniqueName="4" name="Opbrengsten" queryTableFieldId="5"/>
    <tableColumn id="2" xr3:uid="{37DAAC39-F4B7-432D-BF0A-5A44B959CA65}" uniqueName="2" name="Kosten" queryTableFieldId="2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E88F384-A7D9-452C-B613-8EE31625AD1C}" name="_2023_luik_II" displayName="_2023_luik_II" ref="A1:C111" tableType="queryTable" totalsRowShown="0">
  <autoFilter ref="A1:C111" xr:uid="{676B1612-DC2F-4B14-94E3-2B134E2F59EF}"/>
  <tableColumns count="3">
    <tableColumn id="1" xr3:uid="{9D20B0A7-37DA-4115-B7D9-FD5C77A81D99}" uniqueName="1" name="Analytische code" queryTableFieldId="1"/>
    <tableColumn id="3" xr3:uid="{169DCF80-67F4-4698-AD1B-BA29E3D21EA1}" uniqueName="3" name="Opbrengsten" queryTableFieldId="5"/>
    <tableColumn id="2" xr3:uid="{E8ECD0DB-FAAF-4F91-9CBC-A8291EEAF7E2}" uniqueName="2" name="Kosten" queryTableFieldId="2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BD6B36E-2872-4C5D-A0E7-A73FD7A518C9}" name="_2024_luik_II" displayName="_2024_luik_II" ref="A1:B2" tableType="queryTable" totalsRowShown="0">
  <autoFilter ref="A1:B2" xr:uid="{36090389-FD91-4720-AD98-754142B4FE3F}"/>
  <tableColumns count="2">
    <tableColumn id="1" xr3:uid="{0BA58D92-ABF1-4DA7-9233-1948DD69F0F5}" uniqueName="1" name="Analytische code" queryTableFieldId="1"/>
    <tableColumn id="2" xr3:uid="{9EFF4228-36E1-4DC0-A82F-120DB269E914}" uniqueName="2" name="Kosten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2" dT="2024-07-18T14:15:28.30" personId="{4A2FD004-858B-427A-8E88-E2F7E674C248}" id="{17D862CB-78D2-4C38-BA43-FF331718A1EA}">
    <text>Een code per actie.
Als je meerdere codes gaat gebruiken, dan gaat het overzicht niet correct zijn.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7ED08-8BD7-48A8-A407-71F708FF556A}">
  <sheetPr>
    <tabColor theme="4" tint="0.59999389629810485"/>
  </sheetPr>
  <dimension ref="A1:AH268"/>
  <sheetViews>
    <sheetView tabSelected="1" topLeftCell="J1" workbookViewId="0">
      <pane ySplit="3" topLeftCell="A292" activePane="bottomLeft" state="frozen"/>
      <selection activeCell="G56" sqref="G56"/>
      <selection pane="bottomLeft" activeCell="I179" sqref="I179"/>
    </sheetView>
  </sheetViews>
  <sheetFormatPr defaultRowHeight="14.4" x14ac:dyDescent="0.3"/>
  <cols>
    <col min="4" max="4" width="75.88671875" customWidth="1"/>
    <col min="5" max="9" width="9.109375" customWidth="1"/>
    <col min="10" max="11" width="16.5546875" customWidth="1"/>
    <col min="12" max="12" width="9.33203125" hidden="1" customWidth="1"/>
    <col min="13" max="13" width="5" hidden="1" customWidth="1"/>
    <col min="14" max="14" width="16.109375" bestFit="1" customWidth="1"/>
    <col min="15" max="15" width="13.33203125" bestFit="1" customWidth="1"/>
    <col min="16" max="16" width="14.109375" bestFit="1" customWidth="1"/>
    <col min="17" max="17" width="13.33203125" bestFit="1" customWidth="1"/>
    <col min="18" max="18" width="14.109375" bestFit="1" customWidth="1"/>
    <col min="19" max="19" width="13.33203125" hidden="1" customWidth="1"/>
    <col min="20" max="20" width="14.109375" hidden="1" customWidth="1"/>
    <col min="21" max="21" width="14.88671875" hidden="1" customWidth="1"/>
    <col min="22" max="22" width="14.109375" hidden="1" customWidth="1"/>
    <col min="23" max="26" width="12.109375" customWidth="1"/>
    <col min="27" max="30" width="12.109375" hidden="1" customWidth="1"/>
    <col min="32" max="32" width="17.6640625" bestFit="1" customWidth="1"/>
    <col min="33" max="34" width="10.5546875" bestFit="1" customWidth="1"/>
  </cols>
  <sheetData>
    <row r="1" spans="1:32" ht="15" thickBot="1" x14ac:dyDescent="0.35">
      <c r="D1" s="172" t="s">
        <v>2</v>
      </c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1" t="s">
        <v>3</v>
      </c>
      <c r="X1" s="171"/>
      <c r="Y1" s="171"/>
      <c r="Z1" s="171"/>
      <c r="AA1" s="171"/>
      <c r="AB1" s="171"/>
      <c r="AC1" s="171"/>
      <c r="AD1" s="171"/>
    </row>
    <row r="2" spans="1:32" ht="27" thickTop="1" thickBot="1" x14ac:dyDescent="0.55000000000000004">
      <c r="A2" s="180" t="s">
        <v>142</v>
      </c>
      <c r="B2" s="181"/>
      <c r="C2" s="181"/>
      <c r="D2" s="181"/>
      <c r="E2" s="191" t="s">
        <v>4</v>
      </c>
      <c r="F2" s="192"/>
      <c r="G2" s="192"/>
      <c r="H2" s="193"/>
      <c r="I2" s="182" t="s">
        <v>5</v>
      </c>
      <c r="J2" s="184" t="s">
        <v>6</v>
      </c>
      <c r="K2" s="185"/>
      <c r="L2" s="185"/>
      <c r="M2" s="186"/>
      <c r="N2" s="175" t="s">
        <v>0</v>
      </c>
      <c r="O2" s="177" t="s">
        <v>134</v>
      </c>
      <c r="P2" s="177"/>
      <c r="Q2" s="177" t="s">
        <v>135</v>
      </c>
      <c r="R2" s="177"/>
      <c r="S2" s="177" t="s">
        <v>136</v>
      </c>
      <c r="T2" s="177"/>
      <c r="U2" s="177" t="s">
        <v>137</v>
      </c>
      <c r="V2" s="177"/>
      <c r="W2" s="178" t="s">
        <v>138</v>
      </c>
      <c r="X2" s="179"/>
      <c r="Y2" s="178" t="s">
        <v>139</v>
      </c>
      <c r="Z2" s="179"/>
      <c r="AA2" s="178" t="s">
        <v>140</v>
      </c>
      <c r="AB2" s="179"/>
      <c r="AC2" s="178" t="s">
        <v>141</v>
      </c>
      <c r="AD2" s="179"/>
    </row>
    <row r="3" spans="1:32" ht="15" thickBot="1" x14ac:dyDescent="0.35">
      <c r="A3" s="1" t="s">
        <v>7</v>
      </c>
      <c r="B3" s="2" t="s">
        <v>8</v>
      </c>
      <c r="C3" s="3" t="s">
        <v>9</v>
      </c>
      <c r="D3" s="3" t="s">
        <v>10</v>
      </c>
      <c r="E3" s="28">
        <v>2025</v>
      </c>
      <c r="F3" s="28">
        <v>2026</v>
      </c>
      <c r="G3" s="28">
        <v>2027</v>
      </c>
      <c r="H3" s="28">
        <v>2028</v>
      </c>
      <c r="I3" s="183"/>
      <c r="J3" s="28">
        <v>2025</v>
      </c>
      <c r="K3" s="4">
        <v>2026</v>
      </c>
      <c r="L3" s="4">
        <v>2027</v>
      </c>
      <c r="M3" s="40">
        <v>2028</v>
      </c>
      <c r="N3" s="176"/>
      <c r="O3" s="5" t="s">
        <v>11</v>
      </c>
      <c r="P3" s="5" t="s">
        <v>12</v>
      </c>
      <c r="Q3" s="5" t="s">
        <v>11</v>
      </c>
      <c r="R3" s="5" t="s">
        <v>12</v>
      </c>
      <c r="S3" s="5" t="s">
        <v>11</v>
      </c>
      <c r="T3" s="5" t="s">
        <v>12</v>
      </c>
      <c r="U3" s="5" t="s">
        <v>11</v>
      </c>
      <c r="V3" s="5" t="s">
        <v>12</v>
      </c>
      <c r="W3" s="5" t="s">
        <v>12</v>
      </c>
      <c r="X3" s="6" t="s">
        <v>11</v>
      </c>
      <c r="Y3" s="5" t="s">
        <v>12</v>
      </c>
      <c r="Z3" s="6" t="s">
        <v>11</v>
      </c>
      <c r="AA3" s="5" t="s">
        <v>12</v>
      </c>
      <c r="AB3" s="6" t="s">
        <v>11</v>
      </c>
      <c r="AC3" s="5" t="s">
        <v>133</v>
      </c>
      <c r="AD3" s="6" t="s">
        <v>11</v>
      </c>
      <c r="AF3" s="29" t="s">
        <v>13</v>
      </c>
    </row>
    <row r="4" spans="1:32" ht="34.5" customHeight="1" thickBot="1" x14ac:dyDescent="0.35">
      <c r="A4" s="7" t="s">
        <v>14</v>
      </c>
      <c r="B4" s="8"/>
      <c r="C4" s="8"/>
      <c r="D4" s="173" t="s">
        <v>143</v>
      </c>
      <c r="E4" s="173"/>
      <c r="F4" s="173"/>
      <c r="G4" s="173"/>
      <c r="H4" s="173"/>
      <c r="I4" s="9" t="s">
        <v>514</v>
      </c>
      <c r="J4" s="8"/>
      <c r="K4" s="8"/>
      <c r="L4" s="8"/>
      <c r="M4" s="8"/>
      <c r="N4" s="10"/>
      <c r="O4" s="132">
        <v>6823</v>
      </c>
      <c r="P4" s="132">
        <f t="shared" ref="P4:AD4" si="0">P5+P9+P15+P24</f>
        <v>0</v>
      </c>
      <c r="Q4" s="132">
        <v>6080</v>
      </c>
      <c r="R4" s="132">
        <f t="shared" si="0"/>
        <v>0</v>
      </c>
      <c r="S4" s="132">
        <v>7924.61</v>
      </c>
      <c r="T4" s="132">
        <f t="shared" si="0"/>
        <v>0</v>
      </c>
      <c r="U4" s="132">
        <v>6130</v>
      </c>
      <c r="V4" s="132">
        <f t="shared" si="0"/>
        <v>0</v>
      </c>
      <c r="W4" s="11">
        <f t="shared" si="0"/>
        <v>0</v>
      </c>
      <c r="X4" s="11">
        <f t="shared" si="0"/>
        <v>0</v>
      </c>
      <c r="Y4" s="11">
        <f t="shared" si="0"/>
        <v>0</v>
      </c>
      <c r="Z4" s="11">
        <f t="shared" si="0"/>
        <v>0</v>
      </c>
      <c r="AA4" s="11">
        <f t="shared" si="0"/>
        <v>0</v>
      </c>
      <c r="AB4" s="11">
        <f t="shared" si="0"/>
        <v>0</v>
      </c>
      <c r="AC4" s="11">
        <f t="shared" si="0"/>
        <v>0</v>
      </c>
      <c r="AD4" s="11">
        <f t="shared" si="0"/>
        <v>0</v>
      </c>
      <c r="AF4" s="30" t="str">
        <f>IF(AND(ISBLANK(D4),SUM(O4:AD4)=0),"Lijn bevat geen gegevens","Lijn bevat gegevens")</f>
        <v>Lijn bevat gegevens</v>
      </c>
    </row>
    <row r="5" spans="1:32" ht="15" thickBot="1" x14ac:dyDescent="0.35">
      <c r="A5" s="12"/>
      <c r="B5" s="38" t="s">
        <v>15</v>
      </c>
      <c r="C5" s="13"/>
      <c r="D5" s="174" t="s">
        <v>144</v>
      </c>
      <c r="E5" s="174"/>
      <c r="F5" s="174"/>
      <c r="G5" s="174"/>
      <c r="H5" s="174"/>
      <c r="I5" s="14"/>
      <c r="J5" s="15"/>
      <c r="K5" s="15"/>
      <c r="L5" s="15"/>
      <c r="M5" s="15"/>
      <c r="N5" s="16"/>
      <c r="O5" s="133">
        <f t="shared" ref="O5:AD5" si="1">SUM(O6:O8)</f>
        <v>0</v>
      </c>
      <c r="P5" s="133">
        <f t="shared" si="1"/>
        <v>0</v>
      </c>
      <c r="Q5" s="133">
        <f t="shared" si="1"/>
        <v>0</v>
      </c>
      <c r="R5" s="133">
        <f t="shared" si="1"/>
        <v>0</v>
      </c>
      <c r="S5" s="133">
        <f t="shared" si="1"/>
        <v>0</v>
      </c>
      <c r="T5" s="133">
        <f t="shared" si="1"/>
        <v>0</v>
      </c>
      <c r="U5" s="133">
        <f t="shared" si="1"/>
        <v>0</v>
      </c>
      <c r="V5" s="133">
        <f t="shared" si="1"/>
        <v>0</v>
      </c>
      <c r="W5" s="17">
        <f t="shared" si="1"/>
        <v>0</v>
      </c>
      <c r="X5" s="17">
        <f t="shared" si="1"/>
        <v>0</v>
      </c>
      <c r="Y5" s="17">
        <f t="shared" si="1"/>
        <v>0</v>
      </c>
      <c r="Z5" s="17">
        <f t="shared" si="1"/>
        <v>0</v>
      </c>
      <c r="AA5" s="17">
        <f t="shared" si="1"/>
        <v>0</v>
      </c>
      <c r="AB5" s="17">
        <f t="shared" si="1"/>
        <v>0</v>
      </c>
      <c r="AC5" s="17">
        <f t="shared" si="1"/>
        <v>0</v>
      </c>
      <c r="AD5" s="17">
        <f t="shared" si="1"/>
        <v>0</v>
      </c>
      <c r="AF5" s="30" t="str">
        <f t="shared" ref="AF5:AF28" si="2">IF(AND(ISBLANK(D5),SUM(O5:AD5)=0),"Lijn bevat geen gegevens","Lijn bevat gegevens")</f>
        <v>Lijn bevat gegevens</v>
      </c>
    </row>
    <row r="6" spans="1:32" ht="15" thickBot="1" x14ac:dyDescent="0.35">
      <c r="A6" s="12"/>
      <c r="B6" s="18"/>
      <c r="C6" s="19" t="s">
        <v>16</v>
      </c>
      <c r="D6" s="86" t="s">
        <v>145</v>
      </c>
      <c r="E6" s="83" t="s">
        <v>508</v>
      </c>
      <c r="F6" s="49" t="s">
        <v>508</v>
      </c>
      <c r="G6" s="49"/>
      <c r="H6" s="50"/>
      <c r="I6" s="20"/>
      <c r="J6" s="51"/>
      <c r="K6" s="51"/>
      <c r="L6" s="51"/>
      <c r="M6" s="19"/>
      <c r="N6" s="42" t="s">
        <v>347</v>
      </c>
      <c r="O6" s="134"/>
      <c r="P6" s="134"/>
      <c r="Q6" s="134"/>
      <c r="R6" s="134"/>
      <c r="S6" s="134"/>
      <c r="T6" s="134"/>
      <c r="U6" s="134"/>
      <c r="V6" s="134"/>
      <c r="W6" s="21">
        <f>_xlfn.IFNA(VLOOKUP($N6,_2021_luik_II[#All],2,FALSE),0)</f>
        <v>0</v>
      </c>
      <c r="X6" s="21">
        <f>_xlfn.IFNA(VLOOKUP($N6,_2021_luik_II[#All],3,FALSE),0)</f>
        <v>0</v>
      </c>
      <c r="Y6" s="21">
        <f>_xlfn.IFNA(VLOOKUP($N6,_2022_luik_II[#All],2,FALSE),0)</f>
        <v>0</v>
      </c>
      <c r="Z6" s="21">
        <f>_xlfn.IFNA(VLOOKUP($N6,_2022_luik_II[#All],3,FALSE),0)</f>
        <v>0</v>
      </c>
      <c r="AA6" s="21">
        <f>_xlfn.IFNA(VLOOKUP($N6,_2023_luik_II[#All],2,FALSE),0)</f>
        <v>0</v>
      </c>
      <c r="AB6" s="21">
        <f>_xlfn.IFNA(VLOOKUP($N6,_2023_luik_II[#All],3,FALSE),0)</f>
        <v>0</v>
      </c>
      <c r="AC6" s="21">
        <f>_xlfn.IFNA(VLOOKUP($N6,_2024_luik_II[#All],2,FALSE),0)</f>
        <v>0</v>
      </c>
      <c r="AD6" s="21">
        <f>_xlfn.IFNA(VLOOKUP($N6,_2024_luik_II[#All],3,FALSE),0)</f>
        <v>0</v>
      </c>
      <c r="AF6" s="30" t="str">
        <f t="shared" si="2"/>
        <v>Lijn bevat gegevens</v>
      </c>
    </row>
    <row r="7" spans="1:32" ht="28.2" thickBot="1" x14ac:dyDescent="0.35">
      <c r="A7" s="12"/>
      <c r="B7" s="18"/>
      <c r="C7" s="19" t="s">
        <v>17</v>
      </c>
      <c r="D7" s="86" t="s">
        <v>146</v>
      </c>
      <c r="E7" s="84" t="s">
        <v>508</v>
      </c>
      <c r="F7" s="50" t="s">
        <v>508</v>
      </c>
      <c r="G7" s="50"/>
      <c r="H7" s="50"/>
      <c r="I7" s="20"/>
      <c r="J7" s="51"/>
      <c r="K7" s="51"/>
      <c r="L7" s="51"/>
      <c r="M7" s="19"/>
      <c r="N7" s="42" t="s">
        <v>348</v>
      </c>
      <c r="O7" s="134"/>
      <c r="P7" s="134"/>
      <c r="Q7" s="134"/>
      <c r="R7" s="134"/>
      <c r="S7" s="134"/>
      <c r="T7" s="134"/>
      <c r="U7" s="134"/>
      <c r="V7" s="134"/>
      <c r="W7" s="21">
        <f>_xlfn.IFNA(VLOOKUP($N7,_2021_luik_II[#All],2,FALSE),0)</f>
        <v>0</v>
      </c>
      <c r="X7" s="21">
        <f>_xlfn.IFNA(VLOOKUP($N7,_2021_luik_II[#All],3,FALSE),0)</f>
        <v>0</v>
      </c>
      <c r="Y7" s="21">
        <f>_xlfn.IFNA(VLOOKUP($N7,_2022_luik_II[#All],2,FALSE),0)</f>
        <v>0</v>
      </c>
      <c r="Z7" s="21">
        <f>_xlfn.IFNA(VLOOKUP($N7,_2022_luik_II[#All],3,FALSE),0)</f>
        <v>0</v>
      </c>
      <c r="AA7" s="21">
        <f>_xlfn.IFNA(VLOOKUP($N7,_2023_luik_II[#All],2,FALSE),0)</f>
        <v>0</v>
      </c>
      <c r="AB7" s="21">
        <f>_xlfn.IFNA(VLOOKUP($N7,_2023_luik_II[#All],3,FALSE),0)</f>
        <v>0</v>
      </c>
      <c r="AC7" s="21">
        <f>_xlfn.IFNA(VLOOKUP($N7,_2024_luik_II[#All],2,FALSE),0)</f>
        <v>0</v>
      </c>
      <c r="AD7" s="21">
        <f>_xlfn.IFNA(VLOOKUP($N7,_2024_luik_II[#All],3,FALSE),0)</f>
        <v>0</v>
      </c>
      <c r="AF7" s="30" t="str">
        <f t="shared" si="2"/>
        <v>Lijn bevat gegevens</v>
      </c>
    </row>
    <row r="8" spans="1:32" ht="42" thickBot="1" x14ac:dyDescent="0.35">
      <c r="A8" s="12"/>
      <c r="B8" s="18"/>
      <c r="C8" s="19" t="s">
        <v>18</v>
      </c>
      <c r="D8" s="85" t="s">
        <v>147</v>
      </c>
      <c r="E8" s="84" t="s">
        <v>508</v>
      </c>
      <c r="F8" s="50" t="s">
        <v>508</v>
      </c>
      <c r="G8" s="49"/>
      <c r="H8" s="49"/>
      <c r="I8" s="20"/>
      <c r="J8" s="51"/>
      <c r="K8" s="51"/>
      <c r="L8" s="51"/>
      <c r="M8" s="19"/>
      <c r="N8" s="42" t="s">
        <v>349</v>
      </c>
      <c r="O8" s="134"/>
      <c r="P8" s="134"/>
      <c r="Q8" s="134"/>
      <c r="R8" s="134"/>
      <c r="S8" s="134"/>
      <c r="T8" s="134"/>
      <c r="U8" s="134"/>
      <c r="V8" s="134"/>
      <c r="W8" s="21">
        <f>_xlfn.IFNA(VLOOKUP($N8,_2021_luik_II[#All],2,FALSE),0)</f>
        <v>0</v>
      </c>
      <c r="X8" s="21">
        <f>_xlfn.IFNA(VLOOKUP($N8,_2021_luik_II[#All],3,FALSE),0)</f>
        <v>0</v>
      </c>
      <c r="Y8" s="21">
        <f>_xlfn.IFNA(VLOOKUP($N8,_2022_luik_II[#All],2,FALSE),0)</f>
        <v>0</v>
      </c>
      <c r="Z8" s="21">
        <f>_xlfn.IFNA(VLOOKUP($N8,_2022_luik_II[#All],3,FALSE),0)</f>
        <v>0</v>
      </c>
      <c r="AA8" s="21">
        <f>_xlfn.IFNA(VLOOKUP($N8,_2023_luik_II[#All],2,FALSE),0)</f>
        <v>0</v>
      </c>
      <c r="AB8" s="21">
        <f>_xlfn.IFNA(VLOOKUP($N8,_2023_luik_II[#All],3,FALSE),0)</f>
        <v>0</v>
      </c>
      <c r="AC8" s="21">
        <f>_xlfn.IFNA(VLOOKUP($N8,_2024_luik_II[#All],2,FALSE),0)</f>
        <v>0</v>
      </c>
      <c r="AD8" s="21">
        <f>_xlfn.IFNA(VLOOKUP($N8,_2024_luik_II[#All],3,FALSE),0)</f>
        <v>0</v>
      </c>
      <c r="AF8" s="30" t="str">
        <f t="shared" si="2"/>
        <v>Lijn bevat gegevens</v>
      </c>
    </row>
    <row r="9" spans="1:32" ht="15" thickBot="1" x14ac:dyDescent="0.35">
      <c r="A9" s="12"/>
      <c r="B9" s="13" t="s">
        <v>25</v>
      </c>
      <c r="C9" s="15"/>
      <c r="D9" s="188" t="s">
        <v>148</v>
      </c>
      <c r="E9" s="189"/>
      <c r="F9" s="189"/>
      <c r="G9" s="189"/>
      <c r="H9" s="190"/>
      <c r="I9" s="14"/>
      <c r="J9" s="15"/>
      <c r="K9" s="15"/>
      <c r="L9" s="15"/>
      <c r="M9" s="15"/>
      <c r="N9" s="16"/>
      <c r="O9" s="133">
        <f t="shared" ref="O9:AD9" si="3">SUM(O10:O14)</f>
        <v>0</v>
      </c>
      <c r="P9" s="133">
        <f t="shared" si="3"/>
        <v>0</v>
      </c>
      <c r="Q9" s="133">
        <f t="shared" si="3"/>
        <v>0</v>
      </c>
      <c r="R9" s="133">
        <f t="shared" si="3"/>
        <v>0</v>
      </c>
      <c r="S9" s="133">
        <f t="shared" si="3"/>
        <v>0</v>
      </c>
      <c r="T9" s="133">
        <f t="shared" si="3"/>
        <v>0</v>
      </c>
      <c r="U9" s="133">
        <f t="shared" si="3"/>
        <v>0</v>
      </c>
      <c r="V9" s="133">
        <f t="shared" si="3"/>
        <v>0</v>
      </c>
      <c r="W9" s="17">
        <f t="shared" si="3"/>
        <v>0</v>
      </c>
      <c r="X9" s="17">
        <f t="shared" si="3"/>
        <v>0</v>
      </c>
      <c r="Y9" s="17">
        <f t="shared" si="3"/>
        <v>0</v>
      </c>
      <c r="Z9" s="17">
        <f t="shared" si="3"/>
        <v>0</v>
      </c>
      <c r="AA9" s="17">
        <f t="shared" si="3"/>
        <v>0</v>
      </c>
      <c r="AB9" s="17">
        <f t="shared" si="3"/>
        <v>0</v>
      </c>
      <c r="AC9" s="17">
        <f t="shared" si="3"/>
        <v>0</v>
      </c>
      <c r="AD9" s="17">
        <f t="shared" si="3"/>
        <v>0</v>
      </c>
      <c r="AF9" s="30" t="str">
        <f t="shared" si="2"/>
        <v>Lijn bevat gegevens</v>
      </c>
    </row>
    <row r="10" spans="1:32" ht="28.2" thickBot="1" x14ac:dyDescent="0.35">
      <c r="A10" s="12"/>
      <c r="B10" s="18"/>
      <c r="C10" s="19" t="s">
        <v>16</v>
      </c>
      <c r="D10" s="86" t="s">
        <v>152</v>
      </c>
      <c r="E10" s="83" t="s">
        <v>508</v>
      </c>
      <c r="F10" s="49" t="s">
        <v>508</v>
      </c>
      <c r="G10" s="49"/>
      <c r="H10" s="49"/>
      <c r="I10" s="20"/>
      <c r="J10" s="51"/>
      <c r="K10" s="51"/>
      <c r="L10" s="51"/>
      <c r="M10" s="19"/>
      <c r="N10" s="113" t="s">
        <v>350</v>
      </c>
      <c r="O10" s="134"/>
      <c r="P10" s="134"/>
      <c r="Q10" s="134"/>
      <c r="R10" s="134"/>
      <c r="S10" s="134"/>
      <c r="T10" s="134"/>
      <c r="U10" s="134"/>
      <c r="V10" s="134"/>
      <c r="W10" s="21">
        <f>_xlfn.IFNA(VLOOKUP($N10,_2021_luik_II[#All],2,FALSE),0)</f>
        <v>0</v>
      </c>
      <c r="X10" s="21">
        <f>_xlfn.IFNA(VLOOKUP($N10,_2021_luik_II[#All],3,FALSE),0)/4</f>
        <v>0</v>
      </c>
      <c r="Y10" s="21">
        <f>_xlfn.IFNA(VLOOKUP($N10,_2022_luik_II[#All],2,FALSE),0)</f>
        <v>0</v>
      </c>
      <c r="Z10" s="21">
        <f>_xlfn.IFNA(VLOOKUP($N10,_2022_luik_II[#All],3,FALSE),0)/4</f>
        <v>0</v>
      </c>
      <c r="AA10" s="21">
        <f>_xlfn.IFNA(VLOOKUP($N10,_2023_luik_II[#All],2,FALSE),0)</f>
        <v>0</v>
      </c>
      <c r="AB10" s="21">
        <f>_xlfn.IFNA(VLOOKUP($N10,_2023_luik_II[#All],3,FALSE),0)</f>
        <v>0</v>
      </c>
      <c r="AC10" s="21">
        <f>_xlfn.IFNA(VLOOKUP($N10,_2024_luik_II[#All],2,FALSE),0)</f>
        <v>0</v>
      </c>
      <c r="AD10" s="21">
        <f>_xlfn.IFNA(VLOOKUP($N10,_2024_luik_II[#All],3,FALSE),0)</f>
        <v>0</v>
      </c>
      <c r="AF10" s="30" t="str">
        <f t="shared" si="2"/>
        <v>Lijn bevat gegevens</v>
      </c>
    </row>
    <row r="11" spans="1:32" ht="15" thickBot="1" x14ac:dyDescent="0.35">
      <c r="A11" s="12"/>
      <c r="B11" s="18"/>
      <c r="C11" s="19" t="s">
        <v>17</v>
      </c>
      <c r="D11" s="86" t="s">
        <v>153</v>
      </c>
      <c r="E11" s="84" t="s">
        <v>508</v>
      </c>
      <c r="F11" s="50" t="s">
        <v>508</v>
      </c>
      <c r="G11" s="49"/>
      <c r="H11" s="50"/>
      <c r="I11" s="20"/>
      <c r="J11" s="51"/>
      <c r="K11" s="51"/>
      <c r="L11" s="51"/>
      <c r="M11" s="19"/>
      <c r="N11" s="113" t="s">
        <v>351</v>
      </c>
      <c r="O11" s="134"/>
      <c r="P11" s="134"/>
      <c r="Q11" s="134"/>
      <c r="R11" s="134"/>
      <c r="S11" s="134"/>
      <c r="T11" s="134"/>
      <c r="U11" s="134"/>
      <c r="V11" s="134"/>
      <c r="W11" s="21">
        <f>_xlfn.IFNA(VLOOKUP($N11,_2021_luik_II[#All],2,FALSE),0)</f>
        <v>0</v>
      </c>
      <c r="X11" s="21">
        <f>_xlfn.IFNA(VLOOKUP($N11,_2021_luik_II[#All],3,FALSE),0)/4</f>
        <v>0</v>
      </c>
      <c r="Y11" s="21">
        <f>_xlfn.IFNA(VLOOKUP($N11,_2022_luik_II[#All],2,FALSE),0)</f>
        <v>0</v>
      </c>
      <c r="Z11" s="21">
        <f>_xlfn.IFNA(VLOOKUP($N11,_2022_luik_II[#All],3,FALSE),0)/4</f>
        <v>0</v>
      </c>
      <c r="AA11" s="21">
        <f>_xlfn.IFNA(VLOOKUP($N11,_2023_luik_II[#All],2,FALSE),0)</f>
        <v>0</v>
      </c>
      <c r="AB11" s="21">
        <f>_xlfn.IFNA(VLOOKUP($N11,_2023_luik_II[#All],3,FALSE),0)</f>
        <v>0</v>
      </c>
      <c r="AC11" s="21">
        <f>_xlfn.IFNA(VLOOKUP($N11,_2024_luik_II[#All],2,FALSE),0)</f>
        <v>0</v>
      </c>
      <c r="AD11" s="21">
        <f>_xlfn.IFNA(VLOOKUP($N11,_2024_luik_II[#All],3,FALSE),0)</f>
        <v>0</v>
      </c>
      <c r="AF11" s="30" t="str">
        <f t="shared" si="2"/>
        <v>Lijn bevat gegevens</v>
      </c>
    </row>
    <row r="12" spans="1:32" ht="15" thickBot="1" x14ac:dyDescent="0.35">
      <c r="A12" s="12"/>
      <c r="B12" s="18"/>
      <c r="C12" s="19" t="s">
        <v>18</v>
      </c>
      <c r="D12" s="86" t="s">
        <v>345</v>
      </c>
      <c r="E12" s="83" t="s">
        <v>508</v>
      </c>
      <c r="F12" s="49" t="s">
        <v>508</v>
      </c>
      <c r="G12" s="49"/>
      <c r="H12" s="49"/>
      <c r="I12" s="20"/>
      <c r="J12" s="51"/>
      <c r="K12" s="51"/>
      <c r="L12" s="51"/>
      <c r="M12" s="19"/>
      <c r="N12" s="113" t="s">
        <v>352</v>
      </c>
      <c r="O12" s="134"/>
      <c r="P12" s="134"/>
      <c r="Q12" s="134"/>
      <c r="R12" s="134"/>
      <c r="S12" s="134"/>
      <c r="T12" s="134"/>
      <c r="U12" s="134"/>
      <c r="V12" s="134"/>
      <c r="W12" s="21">
        <f>_xlfn.IFNA(VLOOKUP($N12,_2021_luik_II[#All],2,FALSE),0)</f>
        <v>0</v>
      </c>
      <c r="X12" s="21">
        <f>_xlfn.IFNA(VLOOKUP($N12,_2021_luik_II[#All],3,FALSE),0)/3</f>
        <v>0</v>
      </c>
      <c r="Y12" s="21">
        <f>_xlfn.IFNA(VLOOKUP($N12,_2022_luik_II[#All],2,FALSE),0)/3</f>
        <v>0</v>
      </c>
      <c r="Z12" s="21">
        <f>_xlfn.IFNA(VLOOKUP($N12,_2022_luik_II[#All],3,FALSE),0)/3</f>
        <v>0</v>
      </c>
      <c r="AA12" s="21">
        <f>_xlfn.IFNA(VLOOKUP($N12,_2023_luik_II[#All],2,FALSE),0)</f>
        <v>0</v>
      </c>
      <c r="AB12" s="21">
        <f>_xlfn.IFNA(VLOOKUP($N12,_2023_luik_II[#All],3,FALSE),0)</f>
        <v>0</v>
      </c>
      <c r="AC12" s="21">
        <f>_xlfn.IFNA(VLOOKUP($N12,_2024_luik_II[#All],2,FALSE),0)</f>
        <v>0</v>
      </c>
      <c r="AD12" s="21">
        <f>_xlfn.IFNA(VLOOKUP($N12,_2024_luik_II[#All],3,FALSE),0)</f>
        <v>0</v>
      </c>
      <c r="AF12" s="30" t="str">
        <f t="shared" si="2"/>
        <v>Lijn bevat gegevens</v>
      </c>
    </row>
    <row r="13" spans="1:32" ht="28.2" thickBot="1" x14ac:dyDescent="0.35">
      <c r="A13" s="12"/>
      <c r="B13" s="18"/>
      <c r="C13" s="19" t="s">
        <v>19</v>
      </c>
      <c r="D13" s="86" t="s">
        <v>154</v>
      </c>
      <c r="E13" s="83" t="s">
        <v>508</v>
      </c>
      <c r="F13" s="49" t="s">
        <v>508</v>
      </c>
      <c r="G13" s="49"/>
      <c r="H13" s="49"/>
      <c r="I13" s="20"/>
      <c r="J13" s="51"/>
      <c r="K13" s="51"/>
      <c r="L13" s="51"/>
      <c r="M13" s="19"/>
      <c r="N13" s="113" t="s">
        <v>353</v>
      </c>
      <c r="O13" s="134"/>
      <c r="P13" s="134"/>
      <c r="Q13" s="134"/>
      <c r="R13" s="134"/>
      <c r="S13" s="134"/>
      <c r="T13" s="134"/>
      <c r="U13" s="134"/>
      <c r="V13" s="134"/>
      <c r="W13" s="21">
        <f>_xlfn.IFNA(VLOOKUP($N13,_2021_luik_II[#All],2,FALSE),0)</f>
        <v>0</v>
      </c>
      <c r="X13" s="21">
        <f>_xlfn.IFNA(VLOOKUP($N13,_2021_luik_II[#All],3,FALSE),0)/3</f>
        <v>0</v>
      </c>
      <c r="Y13" s="21">
        <f>_xlfn.IFNA(VLOOKUP($N13,_2022_luik_II[#All],2,FALSE),0)/3</f>
        <v>0</v>
      </c>
      <c r="Z13" s="21">
        <f>_xlfn.IFNA(VLOOKUP($N13,_2022_luik_II[#All],3,FALSE),0)/3</f>
        <v>0</v>
      </c>
      <c r="AA13" s="21">
        <f>_xlfn.IFNA(VLOOKUP($N13,_2023_luik_II[#All],2,FALSE),0)</f>
        <v>0</v>
      </c>
      <c r="AB13" s="21">
        <f>_xlfn.IFNA(VLOOKUP($N13,_2023_luik_II[#All],3,FALSE),0)</f>
        <v>0</v>
      </c>
      <c r="AC13" s="21">
        <f>_xlfn.IFNA(VLOOKUP($N13,_2024_luik_II[#All],2,FALSE),0)</f>
        <v>0</v>
      </c>
      <c r="AD13" s="21">
        <f>_xlfn.IFNA(VLOOKUP($N13,_2024_luik_II[#All],3,FALSE),0)</f>
        <v>0</v>
      </c>
      <c r="AF13" s="30" t="str">
        <f t="shared" si="2"/>
        <v>Lijn bevat gegevens</v>
      </c>
    </row>
    <row r="14" spans="1:32" ht="28.2" thickBot="1" x14ac:dyDescent="0.35">
      <c r="A14" s="12"/>
      <c r="B14" s="18"/>
      <c r="C14" s="19" t="s">
        <v>20</v>
      </c>
      <c r="D14" s="82" t="s">
        <v>155</v>
      </c>
      <c r="E14" s="49" t="s">
        <v>508</v>
      </c>
      <c r="F14" s="49" t="s">
        <v>508</v>
      </c>
      <c r="G14" s="49"/>
      <c r="H14" s="49"/>
      <c r="I14" s="20"/>
      <c r="J14" s="51"/>
      <c r="K14" s="51"/>
      <c r="L14" s="51"/>
      <c r="M14" s="19"/>
      <c r="N14" s="113" t="s">
        <v>354</v>
      </c>
      <c r="O14" s="134"/>
      <c r="P14" s="134"/>
      <c r="Q14" s="134"/>
      <c r="R14" s="134"/>
      <c r="S14" s="134"/>
      <c r="T14" s="134"/>
      <c r="U14" s="134"/>
      <c r="V14" s="134"/>
      <c r="W14" s="21">
        <f>_xlfn.IFNA(VLOOKUP($N14,_2021_luik_II[#All],2,FALSE),0)</f>
        <v>0</v>
      </c>
      <c r="X14" s="21">
        <f>_xlfn.IFNA(VLOOKUP($N14,_2021_luik_II[#All],3,FALSE),0)/3</f>
        <v>0</v>
      </c>
      <c r="Y14" s="21">
        <f>_xlfn.IFNA(VLOOKUP($N14,_2022_luik_II[#All],2,FALSE),0)/3</f>
        <v>0</v>
      </c>
      <c r="Z14" s="21">
        <f>_xlfn.IFNA(VLOOKUP($N14,_2022_luik_II[#All],3,FALSE),0)/3</f>
        <v>0</v>
      </c>
      <c r="AA14" s="21">
        <f>_xlfn.IFNA(VLOOKUP($N14,_2023_luik_II[#All],2,FALSE),0)</f>
        <v>0</v>
      </c>
      <c r="AB14" s="21">
        <f>_xlfn.IFNA(VLOOKUP($N14,_2023_luik_II[#All],3,FALSE),0)</f>
        <v>0</v>
      </c>
      <c r="AC14" s="21">
        <f>_xlfn.IFNA(VLOOKUP($N14,_2024_luik_II[#All],2,FALSE),0)</f>
        <v>0</v>
      </c>
      <c r="AD14" s="21">
        <f>_xlfn.IFNA(VLOOKUP($N14,_2024_luik_II[#All],3,FALSE),0)</f>
        <v>0</v>
      </c>
      <c r="AF14" s="30" t="str">
        <f t="shared" si="2"/>
        <v>Lijn bevat gegevens</v>
      </c>
    </row>
    <row r="15" spans="1:32" ht="15" thickBot="1" x14ac:dyDescent="0.35">
      <c r="A15" s="12"/>
      <c r="B15" s="13" t="s">
        <v>26</v>
      </c>
      <c r="C15" s="15"/>
      <c r="D15" s="187" t="s">
        <v>149</v>
      </c>
      <c r="E15" s="187"/>
      <c r="F15" s="187"/>
      <c r="G15" s="187"/>
      <c r="H15" s="187"/>
      <c r="I15" s="14"/>
      <c r="J15" s="15"/>
      <c r="K15" s="15"/>
      <c r="L15" s="15"/>
      <c r="M15" s="15"/>
      <c r="N15" s="16"/>
      <c r="O15" s="133">
        <f t="shared" ref="O15:AD15" si="4">SUM(O16:O18)</f>
        <v>0</v>
      </c>
      <c r="P15" s="133">
        <f t="shared" si="4"/>
        <v>0</v>
      </c>
      <c r="Q15" s="133">
        <f t="shared" si="4"/>
        <v>0</v>
      </c>
      <c r="R15" s="133">
        <f t="shared" si="4"/>
        <v>0</v>
      </c>
      <c r="S15" s="133">
        <f t="shared" si="4"/>
        <v>0</v>
      </c>
      <c r="T15" s="133">
        <f t="shared" si="4"/>
        <v>0</v>
      </c>
      <c r="U15" s="133">
        <f t="shared" si="4"/>
        <v>0</v>
      </c>
      <c r="V15" s="133">
        <f t="shared" si="4"/>
        <v>0</v>
      </c>
      <c r="W15" s="17">
        <f t="shared" si="4"/>
        <v>0</v>
      </c>
      <c r="X15" s="17">
        <f t="shared" si="4"/>
        <v>0</v>
      </c>
      <c r="Y15" s="17">
        <f t="shared" si="4"/>
        <v>0</v>
      </c>
      <c r="Z15" s="17">
        <f t="shared" si="4"/>
        <v>0</v>
      </c>
      <c r="AA15" s="17">
        <f t="shared" si="4"/>
        <v>0</v>
      </c>
      <c r="AB15" s="17">
        <f t="shared" si="4"/>
        <v>0</v>
      </c>
      <c r="AC15" s="17">
        <f t="shared" si="4"/>
        <v>0</v>
      </c>
      <c r="AD15" s="17">
        <f t="shared" si="4"/>
        <v>0</v>
      </c>
      <c r="AF15" s="30" t="str">
        <f t="shared" si="2"/>
        <v>Lijn bevat gegevens</v>
      </c>
    </row>
    <row r="16" spans="1:32" ht="15" thickBot="1" x14ac:dyDescent="0.35">
      <c r="A16" s="12"/>
      <c r="B16" s="18"/>
      <c r="C16" s="19" t="s">
        <v>16</v>
      </c>
      <c r="D16" s="81" t="s">
        <v>156</v>
      </c>
      <c r="E16" s="49"/>
      <c r="F16" s="49"/>
      <c r="G16" s="49" t="s">
        <v>508</v>
      </c>
      <c r="H16" s="49" t="s">
        <v>508</v>
      </c>
      <c r="I16" s="20"/>
      <c r="J16" s="51"/>
      <c r="K16" s="51"/>
      <c r="L16" s="51"/>
      <c r="M16" s="19"/>
      <c r="N16" s="114" t="s">
        <v>356</v>
      </c>
      <c r="O16" s="134"/>
      <c r="P16" s="134"/>
      <c r="Q16" s="134"/>
      <c r="R16" s="134"/>
      <c r="S16" s="134"/>
      <c r="T16" s="134"/>
      <c r="U16" s="134"/>
      <c r="V16" s="134"/>
      <c r="W16" s="21">
        <f>_xlfn.IFNA(VLOOKUP($N16,_2021_luik_II[#All],2,FALSE),0)</f>
        <v>0</v>
      </c>
      <c r="X16" s="21">
        <f>_xlfn.IFNA(VLOOKUP($N16,_2021_luik_II[#All],3,FALSE),0)/7</f>
        <v>0</v>
      </c>
      <c r="Y16" s="21">
        <f>_xlfn.IFNA(VLOOKUP($N16,_2022_luik_II[#All],2,FALSE),0)</f>
        <v>0</v>
      </c>
      <c r="Z16" s="21">
        <f>_xlfn.IFNA(VLOOKUP($N16,_2022_luik_II[#All],3,FALSE),0)</f>
        <v>0</v>
      </c>
      <c r="AA16" s="21">
        <f>_xlfn.IFNA(VLOOKUP($N16,_2023_luik_II[#All],2,FALSE),0)</f>
        <v>0</v>
      </c>
      <c r="AB16" s="21">
        <f>_xlfn.IFNA(VLOOKUP($N16,_2023_luik_II[#All],3,FALSE),0)</f>
        <v>0</v>
      </c>
      <c r="AC16" s="21">
        <f>_xlfn.IFNA(VLOOKUP($N16,_2024_luik_II[#All],2,FALSE),0)</f>
        <v>0</v>
      </c>
      <c r="AD16" s="21">
        <f>_xlfn.IFNA(VLOOKUP($N16,_2024_luik_II[#All],3,FALSE),0)</f>
        <v>0</v>
      </c>
      <c r="AF16" s="30" t="str">
        <f t="shared" si="2"/>
        <v>Lijn bevat gegevens</v>
      </c>
    </row>
    <row r="17" spans="1:32" ht="28.2" thickBot="1" x14ac:dyDescent="0.35">
      <c r="A17" s="12"/>
      <c r="B17" s="18"/>
      <c r="C17" s="19" t="s">
        <v>17</v>
      </c>
      <c r="D17" s="87" t="s">
        <v>157</v>
      </c>
      <c r="E17" s="84"/>
      <c r="F17" s="50"/>
      <c r="G17" s="49" t="s">
        <v>508</v>
      </c>
      <c r="H17" s="50" t="s">
        <v>508</v>
      </c>
      <c r="I17" s="20"/>
      <c r="J17" s="51"/>
      <c r="K17" s="51"/>
      <c r="L17" s="51"/>
      <c r="M17" s="19"/>
      <c r="N17" s="114" t="s">
        <v>355</v>
      </c>
      <c r="O17" s="134"/>
      <c r="P17" s="134"/>
      <c r="Q17" s="134"/>
      <c r="R17" s="134"/>
      <c r="S17" s="134"/>
      <c r="T17" s="134"/>
      <c r="U17" s="134"/>
      <c r="V17" s="134"/>
      <c r="W17" s="21">
        <f>_xlfn.IFNA(VLOOKUP($N17,_2021_luik_II[#All],2,FALSE),0)</f>
        <v>0</v>
      </c>
      <c r="X17" s="21">
        <f>_xlfn.IFNA(VLOOKUP($N17,_2021_luik_II[#All],3,FALSE),0)/7</f>
        <v>0</v>
      </c>
      <c r="Y17" s="21">
        <f>_xlfn.IFNA(VLOOKUP($N17,_2022_luik_II[#All],2,FALSE),0)</f>
        <v>0</v>
      </c>
      <c r="Z17" s="21">
        <f>_xlfn.IFNA(VLOOKUP($N17,_2022_luik_II[#All],3,FALSE),0)</f>
        <v>0</v>
      </c>
      <c r="AA17" s="21">
        <f>_xlfn.IFNA(VLOOKUP($N17,_2023_luik_II[#All],2,FALSE),0)</f>
        <v>0</v>
      </c>
      <c r="AB17" s="21">
        <f>_xlfn.IFNA(VLOOKUP($N17,_2023_luik_II[#All],3,FALSE),0)</f>
        <v>0</v>
      </c>
      <c r="AC17" s="21">
        <f>_xlfn.IFNA(VLOOKUP($N17,_2024_luik_II[#All],2,FALSE),0)</f>
        <v>0</v>
      </c>
      <c r="AD17" s="21">
        <f>_xlfn.IFNA(VLOOKUP($N17,_2024_luik_II[#All],3,FALSE),0)</f>
        <v>0</v>
      </c>
      <c r="AF17" s="30" t="str">
        <f t="shared" si="2"/>
        <v>Lijn bevat gegevens</v>
      </c>
    </row>
    <row r="18" spans="1:32" ht="28.2" thickBot="1" x14ac:dyDescent="0.35">
      <c r="A18" s="12"/>
      <c r="B18" s="18"/>
      <c r="C18" s="19" t="s">
        <v>18</v>
      </c>
      <c r="D18" s="82" t="s">
        <v>158</v>
      </c>
      <c r="E18" s="49"/>
      <c r="F18" s="49"/>
      <c r="G18" s="49" t="s">
        <v>508</v>
      </c>
      <c r="H18" s="49" t="s">
        <v>508</v>
      </c>
      <c r="I18" s="20"/>
      <c r="J18" s="51"/>
      <c r="K18" s="51"/>
      <c r="L18" s="51"/>
      <c r="M18" s="19"/>
      <c r="N18" s="114" t="s">
        <v>357</v>
      </c>
      <c r="O18" s="134"/>
      <c r="P18" s="134"/>
      <c r="Q18" s="134"/>
      <c r="R18" s="134"/>
      <c r="S18" s="134"/>
      <c r="T18" s="134"/>
      <c r="U18" s="134"/>
      <c r="V18" s="134"/>
      <c r="W18" s="21">
        <f>_xlfn.IFNA(VLOOKUP($N18,_2021_luik_II[#All],2,FALSE),0)</f>
        <v>0</v>
      </c>
      <c r="X18" s="21">
        <f>_xlfn.IFNA(VLOOKUP($N18,_2021_luik_II[#All],3,FALSE),0)</f>
        <v>0</v>
      </c>
      <c r="Y18" s="21">
        <f>_xlfn.IFNA(VLOOKUP($N18,_2022_luik_II[#All],2,FALSE),0)</f>
        <v>0</v>
      </c>
      <c r="Z18" s="21">
        <f>_xlfn.IFNA(VLOOKUP($N18,_2022_luik_II[#All],3,FALSE),0)</f>
        <v>0</v>
      </c>
      <c r="AA18" s="21">
        <f>_xlfn.IFNA(VLOOKUP($N18,_2023_luik_II[#All],2,FALSE),0)</f>
        <v>0</v>
      </c>
      <c r="AB18" s="21">
        <f>_xlfn.IFNA(VLOOKUP($N18,_2023_luik_II[#All],3,FALSE),0)</f>
        <v>0</v>
      </c>
      <c r="AC18" s="21">
        <f>_xlfn.IFNA(VLOOKUP($N18,_2024_luik_II[#All],2,FALSE),0)</f>
        <v>0</v>
      </c>
      <c r="AD18" s="21">
        <f>_xlfn.IFNA(VLOOKUP($N18,_2024_luik_II[#All],3,FALSE),0)</f>
        <v>0</v>
      </c>
      <c r="AF18" s="30" t="str">
        <f t="shared" si="2"/>
        <v>Lijn bevat gegevens</v>
      </c>
    </row>
    <row r="19" spans="1:32" ht="15" thickBot="1" x14ac:dyDescent="0.35">
      <c r="A19" s="12"/>
      <c r="B19" s="13" t="s">
        <v>27</v>
      </c>
      <c r="C19" s="15"/>
      <c r="D19" s="187" t="s">
        <v>150</v>
      </c>
      <c r="E19" s="187"/>
      <c r="F19" s="187"/>
      <c r="G19" s="187"/>
      <c r="H19" s="187"/>
      <c r="I19" s="14"/>
      <c r="J19" s="15"/>
      <c r="K19" s="15"/>
      <c r="L19" s="15"/>
      <c r="M19" s="15"/>
      <c r="N19" s="16"/>
      <c r="O19" s="133">
        <f t="shared" ref="O19:AD19" si="5">SUM(O20:O23)</f>
        <v>0</v>
      </c>
      <c r="P19" s="133">
        <f t="shared" si="5"/>
        <v>0</v>
      </c>
      <c r="Q19" s="133">
        <f t="shared" si="5"/>
        <v>0</v>
      </c>
      <c r="R19" s="133">
        <f t="shared" si="5"/>
        <v>0</v>
      </c>
      <c r="S19" s="133">
        <f t="shared" si="5"/>
        <v>0</v>
      </c>
      <c r="T19" s="133">
        <f t="shared" si="5"/>
        <v>0</v>
      </c>
      <c r="U19" s="133">
        <f t="shared" si="5"/>
        <v>0</v>
      </c>
      <c r="V19" s="133">
        <f t="shared" si="5"/>
        <v>0</v>
      </c>
      <c r="W19" s="17">
        <f t="shared" si="5"/>
        <v>0</v>
      </c>
      <c r="X19" s="17">
        <f t="shared" si="5"/>
        <v>0</v>
      </c>
      <c r="Y19" s="17">
        <f t="shared" si="5"/>
        <v>0</v>
      </c>
      <c r="Z19" s="17">
        <f t="shared" si="5"/>
        <v>0</v>
      </c>
      <c r="AA19" s="17">
        <f t="shared" si="5"/>
        <v>0</v>
      </c>
      <c r="AB19" s="17">
        <f t="shared" si="5"/>
        <v>0</v>
      </c>
      <c r="AC19" s="17">
        <f t="shared" si="5"/>
        <v>0</v>
      </c>
      <c r="AD19" s="17">
        <f t="shared" si="5"/>
        <v>0</v>
      </c>
      <c r="AF19" s="30" t="str">
        <f t="shared" ref="AF19:AF23" si="6">IF(AND(ISBLANK(D19),SUM(O19:AD19)=0),"Lijn bevat geen gegevens","Lijn bevat gegevens")</f>
        <v>Lijn bevat gegevens</v>
      </c>
    </row>
    <row r="20" spans="1:32" ht="28.2" thickBot="1" x14ac:dyDescent="0.35">
      <c r="A20" s="12"/>
      <c r="B20" s="18"/>
      <c r="C20" s="19" t="s">
        <v>16</v>
      </c>
      <c r="D20" s="87" t="s">
        <v>159</v>
      </c>
      <c r="E20" s="83"/>
      <c r="F20" s="50"/>
      <c r="G20" s="50" t="s">
        <v>508</v>
      </c>
      <c r="H20" s="50"/>
      <c r="I20" s="20"/>
      <c r="J20" s="51"/>
      <c r="K20" s="51"/>
      <c r="L20" s="19"/>
      <c r="M20" s="19"/>
      <c r="N20" s="42" t="s">
        <v>358</v>
      </c>
      <c r="O20" s="134"/>
      <c r="P20" s="134"/>
      <c r="Q20" s="134"/>
      <c r="R20" s="134"/>
      <c r="S20" s="134"/>
      <c r="T20" s="134"/>
      <c r="U20" s="134"/>
      <c r="V20" s="134"/>
      <c r="W20" s="21">
        <f>_xlfn.IFNA(VLOOKUP($N20,_2021_luik_II[#All],2,FALSE),0)</f>
        <v>0</v>
      </c>
      <c r="X20" s="21">
        <f>_xlfn.IFNA(VLOOKUP($N20,_2021_luik_II[#All],3,FALSE),0)</f>
        <v>0</v>
      </c>
      <c r="Y20" s="21">
        <f>_xlfn.IFNA(VLOOKUP($N20,_2022_luik_II[#All],2,FALSE),0)</f>
        <v>0</v>
      </c>
      <c r="Z20" s="21">
        <f>_xlfn.IFNA(VLOOKUP($N20,_2022_luik_II[#All],3,FALSE),0)</f>
        <v>0</v>
      </c>
      <c r="AA20" s="21">
        <f>_xlfn.IFNA(VLOOKUP($N20,_2023_luik_II[#All],2,FALSE),0)</f>
        <v>0</v>
      </c>
      <c r="AB20" s="21">
        <f>_xlfn.IFNA(VLOOKUP($N20,_2023_luik_II[#All],3,FALSE),0)</f>
        <v>0</v>
      </c>
      <c r="AC20" s="21">
        <f>_xlfn.IFNA(VLOOKUP($N20,_2024_luik_II[#All],2,FALSE),0)</f>
        <v>0</v>
      </c>
      <c r="AD20" s="21">
        <f>_xlfn.IFNA(VLOOKUP($N20,_2024_luik_II[#All],3,FALSE),0)</f>
        <v>0</v>
      </c>
      <c r="AF20" s="30" t="str">
        <f t="shared" si="6"/>
        <v>Lijn bevat gegevens</v>
      </c>
    </row>
    <row r="21" spans="1:32" ht="15" thickBot="1" x14ac:dyDescent="0.35">
      <c r="A21" s="12"/>
      <c r="B21" s="18"/>
      <c r="C21" s="19" t="s">
        <v>17</v>
      </c>
      <c r="D21" s="87" t="s">
        <v>160</v>
      </c>
      <c r="E21" s="52"/>
      <c r="F21" s="54"/>
      <c r="G21" s="54" t="s">
        <v>508</v>
      </c>
      <c r="H21" s="54"/>
      <c r="I21" s="20"/>
      <c r="J21" s="53"/>
      <c r="K21" s="62"/>
      <c r="L21" s="19"/>
      <c r="M21" s="19"/>
      <c r="N21" s="42" t="s">
        <v>359</v>
      </c>
      <c r="O21" s="134"/>
      <c r="P21" s="134"/>
      <c r="Q21" s="134"/>
      <c r="R21" s="134"/>
      <c r="S21" s="134"/>
      <c r="T21" s="134"/>
      <c r="U21" s="134"/>
      <c r="V21" s="134"/>
      <c r="W21" s="21">
        <f>_xlfn.IFNA(VLOOKUP($N21,_2021_luik_II[#All],2,FALSE),0)</f>
        <v>0</v>
      </c>
      <c r="X21" s="21">
        <f>_xlfn.IFNA(VLOOKUP($N21,_2021_luik_II[#All],3,FALSE),0)</f>
        <v>0</v>
      </c>
      <c r="Y21" s="21">
        <f>_xlfn.IFNA(VLOOKUP($N21,_2022_luik_II[#All],2,FALSE),0)</f>
        <v>0</v>
      </c>
      <c r="Z21" s="21">
        <f>_xlfn.IFNA(VLOOKUP($N21,_2022_luik_II[#All],3,FALSE),0)</f>
        <v>0</v>
      </c>
      <c r="AA21" s="21">
        <f>_xlfn.IFNA(VLOOKUP($N21,_2023_luik_II[#All],2,FALSE),0)</f>
        <v>0</v>
      </c>
      <c r="AB21" s="21">
        <f>_xlfn.IFNA(VLOOKUP($N21,_2023_luik_II[#All],3,FALSE),0)</f>
        <v>0</v>
      </c>
      <c r="AC21" s="21">
        <f>_xlfn.IFNA(VLOOKUP($N21,_2024_luik_II[#All],2,FALSE),0)</f>
        <v>0</v>
      </c>
      <c r="AD21" s="21">
        <f>_xlfn.IFNA(VLOOKUP($N21,_2024_luik_II[#All],3,FALSE),0)</f>
        <v>0</v>
      </c>
      <c r="AF21" s="30" t="str">
        <f t="shared" si="6"/>
        <v>Lijn bevat gegevens</v>
      </c>
    </row>
    <row r="22" spans="1:32" ht="15" thickBot="1" x14ac:dyDescent="0.35">
      <c r="A22" s="12"/>
      <c r="B22" s="18"/>
      <c r="C22" s="19" t="s">
        <v>18</v>
      </c>
      <c r="D22" s="87" t="s">
        <v>161</v>
      </c>
      <c r="E22" s="54"/>
      <c r="F22" s="54"/>
      <c r="G22" s="54" t="s">
        <v>508</v>
      </c>
      <c r="H22" s="54"/>
      <c r="I22" s="20"/>
      <c r="J22" s="53"/>
      <c r="K22" s="53"/>
      <c r="L22" s="19"/>
      <c r="M22" s="19"/>
      <c r="N22" s="42" t="s">
        <v>360</v>
      </c>
      <c r="O22" s="134"/>
      <c r="P22" s="134"/>
      <c r="Q22" s="134"/>
      <c r="R22" s="134"/>
      <c r="S22" s="134"/>
      <c r="T22" s="134"/>
      <c r="U22" s="134"/>
      <c r="V22" s="134"/>
      <c r="W22" s="21">
        <f>_xlfn.IFNA(VLOOKUP($N22,_2021_luik_II[#All],2,FALSE),0)</f>
        <v>0</v>
      </c>
      <c r="X22" s="21">
        <f>_xlfn.IFNA(VLOOKUP($N22,_2021_luik_II[#All],3,FALSE),0)/4</f>
        <v>0</v>
      </c>
      <c r="Y22" s="21">
        <f>_xlfn.IFNA(VLOOKUP($N22,_2022_luik_II[#All],2,FALSE),0)</f>
        <v>0</v>
      </c>
      <c r="Z22" s="21">
        <f>_xlfn.IFNA(VLOOKUP($N22,_2022_luik_II[#All],3,FALSE),0)/4</f>
        <v>0</v>
      </c>
      <c r="AA22" s="21">
        <f>_xlfn.IFNA(VLOOKUP($N22,_2023_luik_II[#All],2,FALSE),0)</f>
        <v>0</v>
      </c>
      <c r="AB22" s="21">
        <f>_xlfn.IFNA(VLOOKUP($N22,_2023_luik_II[#All],3,FALSE),0)</f>
        <v>0</v>
      </c>
      <c r="AC22" s="21">
        <f>_xlfn.IFNA(VLOOKUP($N22,_2024_luik_II[#All],2,FALSE),0)</f>
        <v>0</v>
      </c>
      <c r="AD22" s="21">
        <f>_xlfn.IFNA(VLOOKUP($N22,_2024_luik_II[#All],3,FALSE),0)</f>
        <v>0</v>
      </c>
      <c r="AF22" s="30" t="str">
        <f t="shared" si="6"/>
        <v>Lijn bevat gegevens</v>
      </c>
    </row>
    <row r="23" spans="1:32" ht="28.2" thickBot="1" x14ac:dyDescent="0.35">
      <c r="A23" s="12"/>
      <c r="B23" s="18"/>
      <c r="C23" s="19" t="s">
        <v>19</v>
      </c>
      <c r="D23" s="87" t="s">
        <v>162</v>
      </c>
      <c r="E23" s="54"/>
      <c r="F23" s="54"/>
      <c r="G23" s="54" t="s">
        <v>508</v>
      </c>
      <c r="H23" s="54"/>
      <c r="I23" s="20"/>
      <c r="J23" s="53"/>
      <c r="K23" s="53"/>
      <c r="L23" s="19"/>
      <c r="M23" s="19"/>
      <c r="N23" s="42" t="s">
        <v>361</v>
      </c>
      <c r="O23" s="134"/>
      <c r="P23" s="134"/>
      <c r="Q23" s="134"/>
      <c r="R23" s="134"/>
      <c r="S23" s="134"/>
      <c r="T23" s="134"/>
      <c r="U23" s="134"/>
      <c r="V23" s="134"/>
      <c r="W23" s="21">
        <f>_xlfn.IFNA(VLOOKUP($N23,_2021_luik_II[#All],2,FALSE),0)</f>
        <v>0</v>
      </c>
      <c r="X23" s="21">
        <f>_xlfn.IFNA(VLOOKUP($N23,_2021_luik_II[#All],3,FALSE),0)</f>
        <v>0</v>
      </c>
      <c r="Y23" s="21">
        <f>_xlfn.IFNA(VLOOKUP($N23,_2022_luik_II[#All],2,FALSE),0)</f>
        <v>0</v>
      </c>
      <c r="Z23" s="21">
        <f>_xlfn.IFNA(VLOOKUP($N23,_2022_luik_II[#All],3,FALSE),0)</f>
        <v>0</v>
      </c>
      <c r="AA23" s="21">
        <f>_xlfn.IFNA(VLOOKUP($N23,_2023_luik_II[#All],2,FALSE),0)</f>
        <v>0</v>
      </c>
      <c r="AB23" s="21">
        <f>_xlfn.IFNA(VLOOKUP($N23,_2023_luik_II[#All],3,FALSE),0)</f>
        <v>0</v>
      </c>
      <c r="AC23" s="21">
        <f>_xlfn.IFNA(VLOOKUP($N23,_2024_luik_II[#All],2,FALSE),0)</f>
        <v>0</v>
      </c>
      <c r="AD23" s="21">
        <f>_xlfn.IFNA(VLOOKUP($N23,_2024_luik_II[#All],3,FALSE),0)</f>
        <v>0</v>
      </c>
      <c r="AF23" s="30" t="str">
        <f t="shared" si="6"/>
        <v>Lijn bevat gegevens</v>
      </c>
    </row>
    <row r="24" spans="1:32" ht="15" thickBot="1" x14ac:dyDescent="0.35">
      <c r="A24" s="12"/>
      <c r="B24" s="13" t="s">
        <v>28</v>
      </c>
      <c r="C24" s="15"/>
      <c r="D24" s="187" t="s">
        <v>151</v>
      </c>
      <c r="E24" s="187"/>
      <c r="F24" s="187"/>
      <c r="G24" s="187"/>
      <c r="H24" s="187"/>
      <c r="I24" s="14"/>
      <c r="J24" s="15"/>
      <c r="K24" s="15"/>
      <c r="L24" s="15"/>
      <c r="M24" s="15"/>
      <c r="N24" s="16"/>
      <c r="O24" s="133">
        <f t="shared" ref="O24:AD24" si="7">SUM(O25:O28)</f>
        <v>0</v>
      </c>
      <c r="P24" s="133">
        <f t="shared" si="7"/>
        <v>0</v>
      </c>
      <c r="Q24" s="133">
        <f t="shared" si="7"/>
        <v>0</v>
      </c>
      <c r="R24" s="133">
        <f t="shared" si="7"/>
        <v>0</v>
      </c>
      <c r="S24" s="133">
        <f t="shared" si="7"/>
        <v>0</v>
      </c>
      <c r="T24" s="133">
        <f t="shared" si="7"/>
        <v>0</v>
      </c>
      <c r="U24" s="133">
        <f t="shared" si="7"/>
        <v>0</v>
      </c>
      <c r="V24" s="133">
        <f t="shared" si="7"/>
        <v>0</v>
      </c>
      <c r="W24" s="17">
        <f t="shared" si="7"/>
        <v>0</v>
      </c>
      <c r="X24" s="17">
        <f t="shared" si="7"/>
        <v>0</v>
      </c>
      <c r="Y24" s="17">
        <f t="shared" si="7"/>
        <v>0</v>
      </c>
      <c r="Z24" s="17">
        <f t="shared" si="7"/>
        <v>0</v>
      </c>
      <c r="AA24" s="17">
        <f t="shared" si="7"/>
        <v>0</v>
      </c>
      <c r="AB24" s="17">
        <f t="shared" si="7"/>
        <v>0</v>
      </c>
      <c r="AC24" s="17">
        <f t="shared" si="7"/>
        <v>0</v>
      </c>
      <c r="AD24" s="17">
        <f t="shared" si="7"/>
        <v>0</v>
      </c>
      <c r="AF24" s="30" t="str">
        <f t="shared" si="2"/>
        <v>Lijn bevat gegevens</v>
      </c>
    </row>
    <row r="25" spans="1:32" ht="28.2" thickBot="1" x14ac:dyDescent="0.35">
      <c r="A25" s="12"/>
      <c r="B25" s="18"/>
      <c r="C25" s="19" t="s">
        <v>16</v>
      </c>
      <c r="D25" s="89" t="s">
        <v>163</v>
      </c>
      <c r="E25" s="83"/>
      <c r="F25" s="51"/>
      <c r="G25" s="50" t="s">
        <v>508</v>
      </c>
      <c r="H25" s="51"/>
      <c r="I25" s="20"/>
      <c r="J25" s="51"/>
      <c r="K25" s="51"/>
      <c r="L25" s="19"/>
      <c r="M25" s="19"/>
      <c r="N25" s="42" t="s">
        <v>362</v>
      </c>
      <c r="O25" s="134"/>
      <c r="P25" s="134"/>
      <c r="Q25" s="134"/>
      <c r="R25" s="134"/>
      <c r="S25" s="134"/>
      <c r="T25" s="134"/>
      <c r="U25" s="134"/>
      <c r="V25" s="134"/>
      <c r="W25" s="21">
        <f>_xlfn.IFNA(VLOOKUP($N25,_2021_luik_II[#All],2,FALSE),0)</f>
        <v>0</v>
      </c>
      <c r="X25" s="21">
        <f>_xlfn.IFNA(VLOOKUP($N25,_2021_luik_II[#All],3,FALSE),0)</f>
        <v>0</v>
      </c>
      <c r="Y25" s="21">
        <f>_xlfn.IFNA(VLOOKUP($N25,_2022_luik_II[#All],2,FALSE),0)</f>
        <v>0</v>
      </c>
      <c r="Z25" s="21">
        <f>_xlfn.IFNA(VLOOKUP($N25,_2022_luik_II[#All],3,FALSE),0)</f>
        <v>0</v>
      </c>
      <c r="AA25" s="21">
        <f>_xlfn.IFNA(VLOOKUP($N25,_2023_luik_II[#All],2,FALSE),0)</f>
        <v>0</v>
      </c>
      <c r="AB25" s="21">
        <f>_xlfn.IFNA(VLOOKUP($N25,_2023_luik_II[#All],3,FALSE),0)</f>
        <v>0</v>
      </c>
      <c r="AC25" s="21">
        <f>_xlfn.IFNA(VLOOKUP($N25,_2024_luik_II[#All],2,FALSE),0)</f>
        <v>0</v>
      </c>
      <c r="AD25" s="21">
        <f>_xlfn.IFNA(VLOOKUP($N25,_2024_luik_II[#All],3,FALSE),0)</f>
        <v>0</v>
      </c>
      <c r="AF25" s="30" t="str">
        <f t="shared" si="2"/>
        <v>Lijn bevat gegevens</v>
      </c>
    </row>
    <row r="26" spans="1:32" ht="15" thickBot="1" x14ac:dyDescent="0.35">
      <c r="A26" s="12"/>
      <c r="B26" s="18"/>
      <c r="C26" s="19" t="s">
        <v>17</v>
      </c>
      <c r="D26" s="89" t="s">
        <v>164</v>
      </c>
      <c r="E26" s="52"/>
      <c r="F26" s="53"/>
      <c r="G26" s="54" t="s">
        <v>508</v>
      </c>
      <c r="H26" s="53"/>
      <c r="I26" s="20"/>
      <c r="J26" s="53"/>
      <c r="K26" s="62"/>
      <c r="L26" s="19"/>
      <c r="M26" s="19"/>
      <c r="N26" s="42" t="s">
        <v>363</v>
      </c>
      <c r="O26" s="134"/>
      <c r="P26" s="134"/>
      <c r="Q26" s="134"/>
      <c r="R26" s="134"/>
      <c r="S26" s="134"/>
      <c r="T26" s="134"/>
      <c r="U26" s="134"/>
      <c r="V26" s="134"/>
      <c r="W26" s="21">
        <f>_xlfn.IFNA(VLOOKUP($N26,_2021_luik_II[#All],2,FALSE),0)</f>
        <v>0</v>
      </c>
      <c r="X26" s="21">
        <f>_xlfn.IFNA(VLOOKUP($N26,_2021_luik_II[#All],3,FALSE),0)</f>
        <v>0</v>
      </c>
      <c r="Y26" s="21">
        <f>_xlfn.IFNA(VLOOKUP($N26,_2022_luik_II[#All],2,FALSE),0)</f>
        <v>0</v>
      </c>
      <c r="Z26" s="21">
        <f>_xlfn.IFNA(VLOOKUP($N26,_2022_luik_II[#All],3,FALSE),0)</f>
        <v>0</v>
      </c>
      <c r="AA26" s="21">
        <f>_xlfn.IFNA(VLOOKUP($N26,_2023_luik_II[#All],2,FALSE),0)</f>
        <v>0</v>
      </c>
      <c r="AB26" s="21">
        <f>_xlfn.IFNA(VLOOKUP($N26,_2023_luik_II[#All],3,FALSE),0)</f>
        <v>0</v>
      </c>
      <c r="AC26" s="21">
        <f>_xlfn.IFNA(VLOOKUP($N26,_2024_luik_II[#All],2,FALSE),0)</f>
        <v>0</v>
      </c>
      <c r="AD26" s="21">
        <f>_xlfn.IFNA(VLOOKUP($N26,_2024_luik_II[#All],3,FALSE),0)</f>
        <v>0</v>
      </c>
      <c r="AF26" s="30" t="str">
        <f t="shared" si="2"/>
        <v>Lijn bevat gegevens</v>
      </c>
    </row>
    <row r="27" spans="1:32" ht="28.2" thickBot="1" x14ac:dyDescent="0.35">
      <c r="A27" s="12"/>
      <c r="B27" s="18"/>
      <c r="C27" s="19" t="s">
        <v>18</v>
      </c>
      <c r="D27" s="89" t="s">
        <v>165</v>
      </c>
      <c r="E27" s="54"/>
      <c r="F27" s="53"/>
      <c r="G27" s="54" t="s">
        <v>508</v>
      </c>
      <c r="H27" s="54" t="s">
        <v>508</v>
      </c>
      <c r="I27" s="20"/>
      <c r="J27" s="53"/>
      <c r="K27" s="53"/>
      <c r="L27" s="19"/>
      <c r="M27" s="19"/>
      <c r="N27" s="42" t="s">
        <v>364</v>
      </c>
      <c r="O27" s="134"/>
      <c r="P27" s="134"/>
      <c r="Q27" s="134"/>
      <c r="R27" s="134"/>
      <c r="S27" s="134"/>
      <c r="T27" s="134"/>
      <c r="U27" s="134"/>
      <c r="V27" s="134"/>
      <c r="W27" s="21">
        <f>_xlfn.IFNA(VLOOKUP($N27,_2021_luik_II[#All],2,FALSE),0)</f>
        <v>0</v>
      </c>
      <c r="X27" s="21">
        <f>_xlfn.IFNA(VLOOKUP($N27,_2021_luik_II[#All],3,FALSE),0)/4</f>
        <v>0</v>
      </c>
      <c r="Y27" s="21">
        <f>_xlfn.IFNA(VLOOKUP($N27,_2022_luik_II[#All],2,FALSE),0)</f>
        <v>0</v>
      </c>
      <c r="Z27" s="21">
        <f>_xlfn.IFNA(VLOOKUP($N27,_2022_luik_II[#All],3,FALSE),0)/4</f>
        <v>0</v>
      </c>
      <c r="AA27" s="21">
        <f>_xlfn.IFNA(VLOOKUP($N27,_2023_luik_II[#All],2,FALSE),0)</f>
        <v>0</v>
      </c>
      <c r="AB27" s="21">
        <f>_xlfn.IFNA(VLOOKUP($N27,_2023_luik_II[#All],3,FALSE),0)</f>
        <v>0</v>
      </c>
      <c r="AC27" s="21">
        <f>_xlfn.IFNA(VLOOKUP($N27,_2024_luik_II[#All],2,FALSE),0)</f>
        <v>0</v>
      </c>
      <c r="AD27" s="21">
        <f>_xlfn.IFNA(VLOOKUP($N27,_2024_luik_II[#All],3,FALSE),0)</f>
        <v>0</v>
      </c>
      <c r="AF27" s="30" t="str">
        <f t="shared" si="2"/>
        <v>Lijn bevat gegevens</v>
      </c>
    </row>
    <row r="28" spans="1:32" ht="42" thickBot="1" x14ac:dyDescent="0.35">
      <c r="A28" s="12"/>
      <c r="B28" s="18"/>
      <c r="C28" s="19" t="s">
        <v>19</v>
      </c>
      <c r="D28" s="90" t="s">
        <v>166</v>
      </c>
      <c r="E28" s="54"/>
      <c r="F28" s="54"/>
      <c r="G28" s="54" t="s">
        <v>508</v>
      </c>
      <c r="H28" s="54" t="s">
        <v>508</v>
      </c>
      <c r="I28" s="20"/>
      <c r="J28" s="53"/>
      <c r="K28" s="53"/>
      <c r="L28" s="19"/>
      <c r="M28" s="19"/>
      <c r="N28" s="42" t="s">
        <v>365</v>
      </c>
      <c r="O28" s="134"/>
      <c r="P28" s="134"/>
      <c r="Q28" s="134"/>
      <c r="R28" s="134"/>
      <c r="S28" s="134"/>
      <c r="T28" s="134"/>
      <c r="U28" s="134"/>
      <c r="V28" s="134"/>
      <c r="W28" s="21">
        <f>_xlfn.IFNA(VLOOKUP($N28,_2021_luik_II[#All],2,FALSE),0)</f>
        <v>0</v>
      </c>
      <c r="X28" s="21">
        <f>_xlfn.IFNA(VLOOKUP($N28,_2021_luik_II[#All],3,FALSE),0)</f>
        <v>0</v>
      </c>
      <c r="Y28" s="21">
        <f>_xlfn.IFNA(VLOOKUP($N28,_2022_luik_II[#All],2,FALSE),0)</f>
        <v>0</v>
      </c>
      <c r="Z28" s="21">
        <f>_xlfn.IFNA(VLOOKUP($N28,_2022_luik_II[#All],3,FALSE),0)</f>
        <v>0</v>
      </c>
      <c r="AA28" s="21">
        <f>_xlfn.IFNA(VLOOKUP($N28,_2023_luik_II[#All],2,FALSE),0)</f>
        <v>0</v>
      </c>
      <c r="AB28" s="21">
        <f>_xlfn.IFNA(VLOOKUP($N28,_2023_luik_II[#All],3,FALSE),0)</f>
        <v>0</v>
      </c>
      <c r="AC28" s="21">
        <f>_xlfn.IFNA(VLOOKUP($N28,_2024_luik_II[#All],2,FALSE),0)</f>
        <v>0</v>
      </c>
      <c r="AD28" s="21">
        <f>_xlfn.IFNA(VLOOKUP($N28,_2024_luik_II[#All],3,FALSE),0)</f>
        <v>0</v>
      </c>
      <c r="AF28" s="30" t="str">
        <f t="shared" si="2"/>
        <v>Lijn bevat gegevens</v>
      </c>
    </row>
    <row r="29" spans="1:32" ht="30.75" customHeight="1" thickBot="1" x14ac:dyDescent="0.35">
      <c r="A29" s="22" t="s">
        <v>31</v>
      </c>
      <c r="B29" s="23"/>
      <c r="C29" s="23"/>
      <c r="D29" s="194" t="s">
        <v>167</v>
      </c>
      <c r="E29" s="194"/>
      <c r="F29" s="194"/>
      <c r="G29" s="194"/>
      <c r="H29" s="194"/>
      <c r="I29" s="24" t="s">
        <v>515</v>
      </c>
      <c r="J29" s="25"/>
      <c r="K29" s="25"/>
      <c r="L29" s="25"/>
      <c r="M29" s="25"/>
      <c r="N29" s="26"/>
      <c r="O29" s="132">
        <v>13839</v>
      </c>
      <c r="P29" s="132">
        <v>880</v>
      </c>
      <c r="Q29" s="132">
        <v>18116.93</v>
      </c>
      <c r="R29" s="132">
        <v>880</v>
      </c>
      <c r="S29" s="132">
        <v>18211.93</v>
      </c>
      <c r="T29" s="132">
        <v>880</v>
      </c>
      <c r="U29" s="132">
        <v>17282.93</v>
      </c>
      <c r="V29" s="132">
        <v>880</v>
      </c>
      <c r="W29" s="11">
        <f t="shared" ref="W29:AD29" si="8">W30+W35+W43+W47+W52+W57+W71</f>
        <v>0</v>
      </c>
      <c r="X29" s="11">
        <f t="shared" si="8"/>
        <v>0</v>
      </c>
      <c r="Y29" s="11">
        <f t="shared" si="8"/>
        <v>0</v>
      </c>
      <c r="Z29" s="11">
        <f t="shared" si="8"/>
        <v>0</v>
      </c>
      <c r="AA29" s="11">
        <f t="shared" si="8"/>
        <v>0</v>
      </c>
      <c r="AB29" s="11">
        <f t="shared" si="8"/>
        <v>0</v>
      </c>
      <c r="AC29" s="11">
        <f t="shared" si="8"/>
        <v>0</v>
      </c>
      <c r="AD29" s="11">
        <f t="shared" si="8"/>
        <v>0</v>
      </c>
      <c r="AF29" s="30" t="str">
        <f t="shared" ref="AF29:AF46" si="9">IF(AND(ISBLANK(D29),SUM(O29:AD29)=0),"Lijn bevat geen gegevens","Lijn bevat gegevens")</f>
        <v>Lijn bevat gegevens</v>
      </c>
    </row>
    <row r="30" spans="1:32" ht="38.25" customHeight="1" thickBot="1" x14ac:dyDescent="0.35">
      <c r="A30" s="12"/>
      <c r="B30" s="38" t="s">
        <v>15</v>
      </c>
      <c r="C30" s="13"/>
      <c r="D30" s="187" t="s">
        <v>168</v>
      </c>
      <c r="E30" s="187"/>
      <c r="F30" s="187"/>
      <c r="G30" s="187"/>
      <c r="H30" s="187"/>
      <c r="I30" s="14"/>
      <c r="J30" s="15"/>
      <c r="K30" s="15"/>
      <c r="L30" s="15"/>
      <c r="M30" s="15"/>
      <c r="N30" s="16"/>
      <c r="O30" s="133">
        <f t="shared" ref="O30:AD30" si="10">SUM(O31:O34)</f>
        <v>0</v>
      </c>
      <c r="P30" s="133">
        <f t="shared" si="10"/>
        <v>0</v>
      </c>
      <c r="Q30" s="133">
        <f t="shared" si="10"/>
        <v>0</v>
      </c>
      <c r="R30" s="133">
        <f t="shared" si="10"/>
        <v>0</v>
      </c>
      <c r="S30" s="133">
        <f t="shared" si="10"/>
        <v>0</v>
      </c>
      <c r="T30" s="133">
        <f t="shared" si="10"/>
        <v>0</v>
      </c>
      <c r="U30" s="133">
        <f t="shared" si="10"/>
        <v>0</v>
      </c>
      <c r="V30" s="133">
        <f t="shared" si="10"/>
        <v>0</v>
      </c>
      <c r="W30" s="17">
        <f t="shared" si="10"/>
        <v>0</v>
      </c>
      <c r="X30" s="17">
        <f t="shared" si="10"/>
        <v>0</v>
      </c>
      <c r="Y30" s="17">
        <f t="shared" si="10"/>
        <v>0</v>
      </c>
      <c r="Z30" s="17">
        <f t="shared" si="10"/>
        <v>0</v>
      </c>
      <c r="AA30" s="17">
        <f t="shared" si="10"/>
        <v>0</v>
      </c>
      <c r="AB30" s="17">
        <f t="shared" si="10"/>
        <v>0</v>
      </c>
      <c r="AC30" s="17">
        <f t="shared" si="10"/>
        <v>0</v>
      </c>
      <c r="AD30" s="17">
        <f t="shared" si="10"/>
        <v>0</v>
      </c>
      <c r="AF30" s="30" t="str">
        <f t="shared" si="9"/>
        <v>Lijn bevat gegevens</v>
      </c>
    </row>
    <row r="31" spans="1:32" ht="15" thickBot="1" x14ac:dyDescent="0.35">
      <c r="A31" s="12"/>
      <c r="B31" s="18"/>
      <c r="C31" s="19" t="s">
        <v>16</v>
      </c>
      <c r="D31" s="123" t="s">
        <v>178</v>
      </c>
      <c r="E31" s="93" t="s">
        <v>508</v>
      </c>
      <c r="F31" s="118" t="s">
        <v>508</v>
      </c>
      <c r="G31" s="118" t="s">
        <v>508</v>
      </c>
      <c r="H31" s="119" t="s">
        <v>508</v>
      </c>
      <c r="I31" s="20"/>
      <c r="J31" s="53"/>
      <c r="K31" s="53"/>
      <c r="L31" s="19"/>
      <c r="M31" s="19"/>
      <c r="N31" s="42" t="s">
        <v>366</v>
      </c>
      <c r="O31" s="134"/>
      <c r="P31" s="134"/>
      <c r="Q31" s="134"/>
      <c r="R31" s="134"/>
      <c r="S31" s="134"/>
      <c r="T31" s="134"/>
      <c r="U31" s="134"/>
      <c r="V31" s="134"/>
      <c r="W31" s="21">
        <f>_xlfn.IFNA(VLOOKUP($N31,_2021_luik_II[#All],2,FALSE),0)</f>
        <v>0</v>
      </c>
      <c r="X31" s="21">
        <f>_xlfn.IFNA(VLOOKUP($N31,_2021_luik_II[#All],3,FALSE),0)</f>
        <v>0</v>
      </c>
      <c r="Y31" s="21">
        <f>_xlfn.IFNA(VLOOKUP($N31,_2022_luik_II[#All],2,FALSE),0)</f>
        <v>0</v>
      </c>
      <c r="Z31" s="21">
        <f>_xlfn.IFNA(VLOOKUP($N31,_2022_luik_II[#All],3,FALSE),0)</f>
        <v>0</v>
      </c>
      <c r="AA31" s="21">
        <f>_xlfn.IFNA(VLOOKUP($N31,_2023_luik_II[#All],2,FALSE),0)</f>
        <v>0</v>
      </c>
      <c r="AB31" s="21">
        <f>_xlfn.IFNA(VLOOKUP($N31,_2023_luik_II[#All],3,FALSE),0)</f>
        <v>0</v>
      </c>
      <c r="AC31" s="21">
        <f>_xlfn.IFNA(VLOOKUP($N31,_2024_luik_II[#All],2,FALSE),0)</f>
        <v>0</v>
      </c>
      <c r="AD31" s="21">
        <f>_xlfn.IFNA(VLOOKUP($N31,_2024_luik_II[#All],3,FALSE),0)</f>
        <v>0</v>
      </c>
      <c r="AF31" s="30" t="str">
        <f t="shared" si="9"/>
        <v>Lijn bevat gegevens</v>
      </c>
    </row>
    <row r="32" spans="1:32" ht="28.2" thickBot="1" x14ac:dyDescent="0.35">
      <c r="A32" s="12"/>
      <c r="B32" s="18"/>
      <c r="C32" s="19" t="s">
        <v>17</v>
      </c>
      <c r="D32" s="88" t="s">
        <v>179</v>
      </c>
      <c r="E32" s="84" t="s">
        <v>508</v>
      </c>
      <c r="F32" s="50" t="s">
        <v>508</v>
      </c>
      <c r="G32" s="50" t="s">
        <v>508</v>
      </c>
      <c r="H32" s="50" t="s">
        <v>508</v>
      </c>
      <c r="I32" s="20"/>
      <c r="J32" s="51"/>
      <c r="K32" s="74"/>
      <c r="L32" s="19"/>
      <c r="M32" s="19"/>
      <c r="N32" s="42" t="s">
        <v>367</v>
      </c>
      <c r="O32" s="134"/>
      <c r="P32" s="134"/>
      <c r="Q32" s="134"/>
      <c r="R32" s="134"/>
      <c r="S32" s="134"/>
      <c r="T32" s="134"/>
      <c r="U32" s="134"/>
      <c r="V32" s="134"/>
      <c r="W32" s="21">
        <f>_xlfn.IFNA(VLOOKUP($N32,_2021_luik_II[#All],2,FALSE),0)</f>
        <v>0</v>
      </c>
      <c r="X32" s="21">
        <f>_xlfn.IFNA(VLOOKUP($N32,_2021_luik_II[#All],3,FALSE),0)/4</f>
        <v>0</v>
      </c>
      <c r="Y32" s="21">
        <f>_xlfn.IFNA(VLOOKUP($N32,_2022_luik_II[#All],2,FALSE),0)</f>
        <v>0</v>
      </c>
      <c r="Z32" s="21">
        <f>_xlfn.IFNA(VLOOKUP($N32,_2022_luik_II[#All],3,FALSE),0)/4</f>
        <v>0</v>
      </c>
      <c r="AA32" s="21">
        <f>_xlfn.IFNA(VLOOKUP($N32,_2023_luik_II[#All],2,FALSE),0)</f>
        <v>0</v>
      </c>
      <c r="AB32" s="21">
        <f>_xlfn.IFNA(VLOOKUP($N32,_2023_luik_II[#All],3,FALSE),0)</f>
        <v>0</v>
      </c>
      <c r="AC32" s="21">
        <f>_xlfn.IFNA(VLOOKUP($N32,_2024_luik_II[#All],2,FALSE),0)</f>
        <v>0</v>
      </c>
      <c r="AD32" s="21">
        <f>_xlfn.IFNA(VLOOKUP($N32,_2024_luik_II[#All],3,FALSE),0)</f>
        <v>0</v>
      </c>
      <c r="AF32" s="30" t="str">
        <f t="shared" si="9"/>
        <v>Lijn bevat gegevens</v>
      </c>
    </row>
    <row r="33" spans="1:32" ht="28.2" thickBot="1" x14ac:dyDescent="0.35">
      <c r="A33" s="12"/>
      <c r="B33" s="18"/>
      <c r="C33" s="19" t="s">
        <v>18</v>
      </c>
      <c r="D33" s="88" t="s">
        <v>180</v>
      </c>
      <c r="E33" s="84" t="s">
        <v>508</v>
      </c>
      <c r="F33" s="50" t="s">
        <v>508</v>
      </c>
      <c r="G33" s="50" t="s">
        <v>508</v>
      </c>
      <c r="H33" s="50" t="s">
        <v>508</v>
      </c>
      <c r="I33" s="20"/>
      <c r="J33" s="51"/>
      <c r="K33" s="74"/>
      <c r="L33" s="19"/>
      <c r="M33" s="19"/>
      <c r="N33" s="42" t="s">
        <v>368</v>
      </c>
      <c r="O33" s="134"/>
      <c r="P33" s="134"/>
      <c r="Q33" s="134"/>
      <c r="R33" s="134"/>
      <c r="S33" s="134"/>
      <c r="T33" s="134"/>
      <c r="U33" s="134"/>
      <c r="V33" s="134"/>
      <c r="W33" s="21">
        <f>_xlfn.IFNA(VLOOKUP($N33,_2021_luik_II[#All],2,FALSE),0)</f>
        <v>0</v>
      </c>
      <c r="X33" s="21">
        <f>_xlfn.IFNA(VLOOKUP($N33,_2021_luik_II[#All],3,FALSE),0)</f>
        <v>0</v>
      </c>
      <c r="Y33" s="21">
        <f>_xlfn.IFNA(VLOOKUP($N33,_2022_luik_II[#All],2,FALSE),0)</f>
        <v>0</v>
      </c>
      <c r="Z33" s="21">
        <f>_xlfn.IFNA(VLOOKUP($N33,_2022_luik_II[#All],3,FALSE),0)</f>
        <v>0</v>
      </c>
      <c r="AA33" s="21">
        <f>_xlfn.IFNA(VLOOKUP($N33,_2023_luik_II[#All],2,FALSE),0)</f>
        <v>0</v>
      </c>
      <c r="AB33" s="21">
        <f>_xlfn.IFNA(VLOOKUP($N33,_2023_luik_II[#All],3,FALSE),0)</f>
        <v>0</v>
      </c>
      <c r="AC33" s="21">
        <f>_xlfn.IFNA(VLOOKUP($N33,_2024_luik_II[#All],2,FALSE),0)</f>
        <v>0</v>
      </c>
      <c r="AD33" s="21">
        <f>_xlfn.IFNA(VLOOKUP($N33,_2024_luik_II[#All],3,FALSE),0)</f>
        <v>0</v>
      </c>
      <c r="AF33" s="30"/>
    </row>
    <row r="34" spans="1:32" ht="28.2" thickBot="1" x14ac:dyDescent="0.35">
      <c r="A34" s="12"/>
      <c r="B34" s="18"/>
      <c r="C34" s="19" t="s">
        <v>19</v>
      </c>
      <c r="D34" s="88" t="s">
        <v>181</v>
      </c>
      <c r="E34" s="83" t="s">
        <v>508</v>
      </c>
      <c r="F34" s="49" t="s">
        <v>508</v>
      </c>
      <c r="G34" s="49" t="s">
        <v>508</v>
      </c>
      <c r="H34" s="49" t="s">
        <v>508</v>
      </c>
      <c r="I34" s="20"/>
      <c r="J34" s="51"/>
      <c r="K34" s="74"/>
      <c r="L34" s="19"/>
      <c r="M34" s="19"/>
      <c r="N34" s="42" t="s">
        <v>369</v>
      </c>
      <c r="O34" s="134"/>
      <c r="P34" s="134"/>
      <c r="Q34" s="134"/>
      <c r="R34" s="134"/>
      <c r="S34" s="134"/>
      <c r="T34" s="134"/>
      <c r="U34" s="134"/>
      <c r="V34" s="134"/>
      <c r="W34" s="21">
        <f>_xlfn.IFNA(VLOOKUP($N34,_2021_luik_II[#All],2,FALSE),0)</f>
        <v>0</v>
      </c>
      <c r="X34" s="21">
        <f>_xlfn.IFNA(VLOOKUP($N34,_2021_luik_II[#All],3,FALSE),0)</f>
        <v>0</v>
      </c>
      <c r="Y34" s="21">
        <f>_xlfn.IFNA(VLOOKUP($N34,_2022_luik_II[#All],2,FALSE),0)</f>
        <v>0</v>
      </c>
      <c r="Z34" s="21">
        <f>_xlfn.IFNA(VLOOKUP($N34,_2022_luik_II[#All],3,FALSE),0)</f>
        <v>0</v>
      </c>
      <c r="AA34" s="21">
        <f>_xlfn.IFNA(VLOOKUP($N34,_2023_luik_II[#All],2,FALSE),0)</f>
        <v>0</v>
      </c>
      <c r="AB34" s="21">
        <f>_xlfn.IFNA(VLOOKUP($N34,_2023_luik_II[#All],3,FALSE),0)</f>
        <v>0</v>
      </c>
      <c r="AC34" s="21">
        <f>_xlfn.IFNA(VLOOKUP($N34,_2024_luik_II[#All],2,FALSE),0)</f>
        <v>0</v>
      </c>
      <c r="AD34" s="21">
        <f>_xlfn.IFNA(VLOOKUP($N34,_2024_luik_II[#All],3,FALSE),0)</f>
        <v>0</v>
      </c>
      <c r="AF34" s="30" t="str">
        <f t="shared" si="9"/>
        <v>Lijn bevat gegevens</v>
      </c>
    </row>
    <row r="35" spans="1:32" ht="33" customHeight="1" thickBot="1" x14ac:dyDescent="0.35">
      <c r="A35" s="12"/>
      <c r="B35" s="38" t="s">
        <v>25</v>
      </c>
      <c r="C35" s="15"/>
      <c r="D35" s="187" t="s">
        <v>506</v>
      </c>
      <c r="E35" s="187"/>
      <c r="F35" s="187"/>
      <c r="G35" s="187"/>
      <c r="H35" s="187"/>
      <c r="I35" s="14"/>
      <c r="J35" s="15"/>
      <c r="K35" s="15"/>
      <c r="L35" s="15"/>
      <c r="M35" s="15"/>
      <c r="N35" s="16"/>
      <c r="O35" s="133">
        <f t="shared" ref="O35:AD35" si="11">SUM(O36:O42)</f>
        <v>0</v>
      </c>
      <c r="P35" s="133">
        <f t="shared" si="11"/>
        <v>0</v>
      </c>
      <c r="Q35" s="133">
        <f t="shared" si="11"/>
        <v>0</v>
      </c>
      <c r="R35" s="133">
        <f t="shared" si="11"/>
        <v>0</v>
      </c>
      <c r="S35" s="133">
        <f t="shared" si="11"/>
        <v>0</v>
      </c>
      <c r="T35" s="133">
        <f t="shared" si="11"/>
        <v>0</v>
      </c>
      <c r="U35" s="133">
        <f t="shared" si="11"/>
        <v>0</v>
      </c>
      <c r="V35" s="133">
        <f t="shared" si="11"/>
        <v>0</v>
      </c>
      <c r="W35" s="17">
        <f t="shared" si="11"/>
        <v>0</v>
      </c>
      <c r="X35" s="17">
        <f t="shared" si="11"/>
        <v>0</v>
      </c>
      <c r="Y35" s="17">
        <f t="shared" si="11"/>
        <v>0</v>
      </c>
      <c r="Z35" s="17">
        <f t="shared" si="11"/>
        <v>0</v>
      </c>
      <c r="AA35" s="17">
        <f t="shared" si="11"/>
        <v>0</v>
      </c>
      <c r="AB35" s="17">
        <f t="shared" si="11"/>
        <v>0</v>
      </c>
      <c r="AC35" s="17">
        <f t="shared" si="11"/>
        <v>0</v>
      </c>
      <c r="AD35" s="17">
        <f t="shared" si="11"/>
        <v>0</v>
      </c>
      <c r="AF35" s="30" t="str">
        <f t="shared" si="9"/>
        <v>Lijn bevat gegevens</v>
      </c>
    </row>
    <row r="36" spans="1:32" ht="28.2" thickBot="1" x14ac:dyDescent="0.35">
      <c r="A36" s="12"/>
      <c r="B36" s="18"/>
      <c r="C36" s="19" t="s">
        <v>16</v>
      </c>
      <c r="D36" s="94" t="s">
        <v>182</v>
      </c>
      <c r="E36" s="55" t="s">
        <v>508</v>
      </c>
      <c r="F36" s="55" t="s">
        <v>508</v>
      </c>
      <c r="G36" s="55" t="s">
        <v>508</v>
      </c>
      <c r="H36" s="55" t="s">
        <v>508</v>
      </c>
      <c r="I36" s="20"/>
      <c r="J36" s="65"/>
      <c r="K36" s="51"/>
      <c r="L36" s="19"/>
      <c r="M36" s="19"/>
      <c r="N36" s="41" t="s">
        <v>370</v>
      </c>
      <c r="O36" s="134"/>
      <c r="P36" s="134"/>
      <c r="Q36" s="134"/>
      <c r="R36" s="134"/>
      <c r="S36" s="134"/>
      <c r="T36" s="134"/>
      <c r="U36" s="134"/>
      <c r="V36" s="134"/>
      <c r="W36" s="21">
        <f>_xlfn.IFNA(VLOOKUP($N36,_2021_luik_II[#All],2,FALSE),0)</f>
        <v>0</v>
      </c>
      <c r="X36" s="21">
        <f>_xlfn.IFNA(VLOOKUP($N36,_2021_luik_II[#All],3,FALSE),0)</f>
        <v>0</v>
      </c>
      <c r="Y36" s="21">
        <f>_xlfn.IFNA(VLOOKUP($N36,_2022_luik_II[#All],2,FALSE),0)</f>
        <v>0</v>
      </c>
      <c r="Z36" s="21">
        <f>_xlfn.IFNA(VLOOKUP($N36,_2022_luik_II[#All],3,FALSE),0)</f>
        <v>0</v>
      </c>
      <c r="AA36" s="21">
        <f>_xlfn.IFNA(VLOOKUP($N36,_2023_luik_II[#All],2,FALSE),0)</f>
        <v>0</v>
      </c>
      <c r="AB36" s="21">
        <f>_xlfn.IFNA(VLOOKUP($N36,_2023_luik_II[#All],3,FALSE),0)</f>
        <v>0</v>
      </c>
      <c r="AC36" s="21">
        <f>_xlfn.IFNA(VLOOKUP($N36,_2024_luik_II[#All],2,FALSE),0)</f>
        <v>0</v>
      </c>
      <c r="AD36" s="21">
        <f>_xlfn.IFNA(VLOOKUP($N36,_2024_luik_II[#All],3,FALSE),0)</f>
        <v>0</v>
      </c>
      <c r="AF36" s="30" t="str">
        <f t="shared" si="9"/>
        <v>Lijn bevat gegevens</v>
      </c>
    </row>
    <row r="37" spans="1:32" ht="55.8" thickBot="1" x14ac:dyDescent="0.35">
      <c r="A37" s="12"/>
      <c r="B37" s="18"/>
      <c r="C37" s="19" t="s">
        <v>17</v>
      </c>
      <c r="D37" s="88" t="s">
        <v>183</v>
      </c>
      <c r="E37" s="57" t="s">
        <v>508</v>
      </c>
      <c r="F37" s="56" t="s">
        <v>508</v>
      </c>
      <c r="G37" s="56" t="s">
        <v>508</v>
      </c>
      <c r="H37" s="57" t="s">
        <v>508</v>
      </c>
      <c r="I37" s="20"/>
      <c r="J37" s="65"/>
      <c r="K37" s="51"/>
      <c r="L37" s="19"/>
      <c r="M37" s="19"/>
      <c r="N37" s="41" t="s">
        <v>371</v>
      </c>
      <c r="O37" s="134"/>
      <c r="P37" s="134"/>
      <c r="Q37" s="134"/>
      <c r="R37" s="134"/>
      <c r="S37" s="134"/>
      <c r="T37" s="134"/>
      <c r="U37" s="134"/>
      <c r="V37" s="134"/>
      <c r="W37" s="21">
        <f>_xlfn.IFNA(VLOOKUP($N37,_2021_luik_II[#All],2,FALSE),0)</f>
        <v>0</v>
      </c>
      <c r="X37" s="21">
        <f>_xlfn.IFNA(VLOOKUP($N37,_2021_luik_II[#All],3,FALSE),0)</f>
        <v>0</v>
      </c>
      <c r="Y37" s="21">
        <f>_xlfn.IFNA(VLOOKUP($N37,_2022_luik_II[#All],2,FALSE),0)</f>
        <v>0</v>
      </c>
      <c r="Z37" s="21">
        <f>_xlfn.IFNA(VLOOKUP($N37,_2022_luik_II[#All],3,FALSE),0)</f>
        <v>0</v>
      </c>
      <c r="AA37" s="21">
        <f>_xlfn.IFNA(VLOOKUP($N37,_2023_luik_II[#All],2,FALSE),0)</f>
        <v>0</v>
      </c>
      <c r="AB37" s="21">
        <f>_xlfn.IFNA(VLOOKUP($N37,_2023_luik_II[#All],3,FALSE),0)</f>
        <v>0</v>
      </c>
      <c r="AC37" s="21">
        <f>_xlfn.IFNA(VLOOKUP($N37,_2024_luik_II[#All],2,FALSE),0)</f>
        <v>0</v>
      </c>
      <c r="AD37" s="21">
        <f>_xlfn.IFNA(VLOOKUP($N37,_2024_luik_II[#All],3,FALSE),0)</f>
        <v>0</v>
      </c>
      <c r="AF37" s="30" t="str">
        <f t="shared" si="9"/>
        <v>Lijn bevat gegevens</v>
      </c>
    </row>
    <row r="38" spans="1:32" ht="28.2" thickBot="1" x14ac:dyDescent="0.35">
      <c r="A38" s="12"/>
      <c r="B38" s="18"/>
      <c r="C38" s="19" t="s">
        <v>18</v>
      </c>
      <c r="D38" s="94" t="s">
        <v>184</v>
      </c>
      <c r="E38" s="59" t="s">
        <v>508</v>
      </c>
      <c r="F38" s="58" t="s">
        <v>508</v>
      </c>
      <c r="G38" s="58" t="s">
        <v>508</v>
      </c>
      <c r="H38" s="59" t="s">
        <v>508</v>
      </c>
      <c r="I38" s="20"/>
      <c r="J38" s="65"/>
      <c r="K38" s="51"/>
      <c r="L38" s="19"/>
      <c r="M38" s="19"/>
      <c r="N38" s="41" t="s">
        <v>372</v>
      </c>
      <c r="O38" s="134"/>
      <c r="P38" s="134"/>
      <c r="Q38" s="134"/>
      <c r="R38" s="134"/>
      <c r="S38" s="134"/>
      <c r="T38" s="134"/>
      <c r="U38" s="134"/>
      <c r="V38" s="134"/>
      <c r="W38" s="21">
        <f>_xlfn.IFNA(VLOOKUP($N38,_2021_luik_II[#All],2,FALSE),0)</f>
        <v>0</v>
      </c>
      <c r="X38" s="21">
        <f>_xlfn.IFNA(VLOOKUP($N38,_2021_luik_II[#All],3,FALSE),0)</f>
        <v>0</v>
      </c>
      <c r="Y38" s="21">
        <f>_xlfn.IFNA(VLOOKUP($N38,_2022_luik_II[#All],2,FALSE),0)</f>
        <v>0</v>
      </c>
      <c r="Z38" s="21">
        <f>_xlfn.IFNA(VLOOKUP($N38,_2022_luik_II[#All],3,FALSE),0)</f>
        <v>0</v>
      </c>
      <c r="AA38" s="21">
        <f>_xlfn.IFNA(VLOOKUP($N38,_2023_luik_II[#All],2,FALSE),0)</f>
        <v>0</v>
      </c>
      <c r="AB38" s="21">
        <f>_xlfn.IFNA(VLOOKUP($N38,_2023_luik_II[#All],3,FALSE),0)</f>
        <v>0</v>
      </c>
      <c r="AC38" s="21">
        <f>_xlfn.IFNA(VLOOKUP($N38,_2024_luik_II[#All],2,FALSE),0)</f>
        <v>0</v>
      </c>
      <c r="AD38" s="21">
        <f>_xlfn.IFNA(VLOOKUP($N38,_2024_luik_II[#All],3,FALSE),0)</f>
        <v>0</v>
      </c>
      <c r="AF38" s="30" t="str">
        <f t="shared" si="9"/>
        <v>Lijn bevat gegevens</v>
      </c>
    </row>
    <row r="39" spans="1:32" ht="28.2" thickBot="1" x14ac:dyDescent="0.35">
      <c r="A39" s="12"/>
      <c r="B39" s="18"/>
      <c r="C39" s="19" t="s">
        <v>19</v>
      </c>
      <c r="D39" s="94" t="s">
        <v>185</v>
      </c>
      <c r="E39" s="55" t="s">
        <v>508</v>
      </c>
      <c r="F39" s="60" t="s">
        <v>508</v>
      </c>
      <c r="G39" s="56" t="s">
        <v>508</v>
      </c>
      <c r="H39" s="57" t="s">
        <v>508</v>
      </c>
      <c r="I39" s="20"/>
      <c r="J39" s="65"/>
      <c r="K39" s="51"/>
      <c r="L39" s="19"/>
      <c r="M39" s="19"/>
      <c r="N39" s="41" t="s">
        <v>373</v>
      </c>
      <c r="O39" s="134"/>
      <c r="P39" s="134"/>
      <c r="Q39" s="134"/>
      <c r="R39" s="134"/>
      <c r="S39" s="134"/>
      <c r="T39" s="134"/>
      <c r="U39" s="134"/>
      <c r="V39" s="134"/>
      <c r="W39" s="21">
        <f>_xlfn.IFNA(VLOOKUP($N39,_2021_luik_II[#All],2,FALSE),0)</f>
        <v>0</v>
      </c>
      <c r="X39" s="21">
        <f>_xlfn.IFNA(VLOOKUP($N39,_2021_luik_II[#All],3,FALSE),0)</f>
        <v>0</v>
      </c>
      <c r="Y39" s="21">
        <f>_xlfn.IFNA(VLOOKUP($N39,_2022_luik_II[#All],2,FALSE),0)</f>
        <v>0</v>
      </c>
      <c r="Z39" s="21">
        <f>_xlfn.IFNA(VLOOKUP($N39,_2022_luik_II[#All],3,FALSE),0)</f>
        <v>0</v>
      </c>
      <c r="AA39" s="21">
        <f>_xlfn.IFNA(VLOOKUP($N39,_2023_luik_II[#All],2,FALSE),0)</f>
        <v>0</v>
      </c>
      <c r="AB39" s="21">
        <f>_xlfn.IFNA(VLOOKUP($N39,_2023_luik_II[#All],3,FALSE),0)</f>
        <v>0</v>
      </c>
      <c r="AC39" s="21">
        <f>_xlfn.IFNA(VLOOKUP($N39,_2024_luik_II[#All],2,FALSE),0)</f>
        <v>0</v>
      </c>
      <c r="AD39" s="21">
        <f>_xlfn.IFNA(VLOOKUP($N39,_2024_luik_II[#All],3,FALSE),0)</f>
        <v>0</v>
      </c>
      <c r="AF39" s="30" t="str">
        <f t="shared" si="9"/>
        <v>Lijn bevat gegevens</v>
      </c>
    </row>
    <row r="40" spans="1:32" ht="28.2" thickBot="1" x14ac:dyDescent="0.35">
      <c r="A40" s="12"/>
      <c r="B40" s="18"/>
      <c r="C40" s="19" t="s">
        <v>20</v>
      </c>
      <c r="D40" s="94" t="s">
        <v>186</v>
      </c>
      <c r="E40" s="64" t="s">
        <v>508</v>
      </c>
      <c r="F40" s="63" t="s">
        <v>508</v>
      </c>
      <c r="G40" s="63" t="s">
        <v>508</v>
      </c>
      <c r="H40" s="64" t="s">
        <v>508</v>
      </c>
      <c r="I40" s="20"/>
      <c r="J40" s="65"/>
      <c r="K40" s="51"/>
      <c r="L40" s="19"/>
      <c r="M40" s="19"/>
      <c r="N40" s="41" t="s">
        <v>374</v>
      </c>
      <c r="O40" s="134"/>
      <c r="P40" s="134"/>
      <c r="Q40" s="134"/>
      <c r="R40" s="134"/>
      <c r="S40" s="134"/>
      <c r="T40" s="134"/>
      <c r="U40" s="134"/>
      <c r="V40" s="134"/>
      <c r="W40" s="21">
        <f>_xlfn.IFNA(VLOOKUP($N40,_2021_luik_II[#All],2,FALSE),0)</f>
        <v>0</v>
      </c>
      <c r="X40" s="21">
        <f>_xlfn.IFNA(VLOOKUP($N40,_2021_luik_II[#All],3,FALSE),0)</f>
        <v>0</v>
      </c>
      <c r="Y40" s="21">
        <f>_xlfn.IFNA(VLOOKUP($N40,_2022_luik_II[#All],2,FALSE),0)</f>
        <v>0</v>
      </c>
      <c r="Z40" s="21">
        <f>_xlfn.IFNA(VLOOKUP($N40,_2022_luik_II[#All],3,FALSE),0)</f>
        <v>0</v>
      </c>
      <c r="AA40" s="21">
        <f>_xlfn.IFNA(VLOOKUP($N40,_2023_luik_II[#All],2,FALSE),0)</f>
        <v>0</v>
      </c>
      <c r="AB40" s="21">
        <f>_xlfn.IFNA(VLOOKUP($N40,_2023_luik_II[#All],3,FALSE),0)</f>
        <v>0</v>
      </c>
      <c r="AC40" s="21">
        <f>_xlfn.IFNA(VLOOKUP($N40,_2024_luik_II[#All],2,FALSE),0)</f>
        <v>0</v>
      </c>
      <c r="AD40" s="21">
        <f>_xlfn.IFNA(VLOOKUP($N40,_2024_luik_II[#All],3,FALSE),0)</f>
        <v>0</v>
      </c>
      <c r="AF40" s="30" t="str">
        <f t="shared" si="9"/>
        <v>Lijn bevat gegevens</v>
      </c>
    </row>
    <row r="41" spans="1:32" ht="42" thickBot="1" x14ac:dyDescent="0.35">
      <c r="A41" s="12"/>
      <c r="B41" s="18"/>
      <c r="C41" s="19" t="s">
        <v>21</v>
      </c>
      <c r="D41" s="94" t="s">
        <v>187</v>
      </c>
      <c r="E41" s="55" t="s">
        <v>508</v>
      </c>
      <c r="F41" s="60" t="s">
        <v>508</v>
      </c>
      <c r="G41" s="60" t="s">
        <v>508</v>
      </c>
      <c r="H41" s="55" t="s">
        <v>508</v>
      </c>
      <c r="I41" s="20"/>
      <c r="J41" s="65"/>
      <c r="K41" s="51"/>
      <c r="L41" s="19"/>
      <c r="M41" s="19"/>
      <c r="N41" s="41" t="s">
        <v>375</v>
      </c>
      <c r="O41" s="134"/>
      <c r="P41" s="134"/>
      <c r="Q41" s="134"/>
      <c r="R41" s="134"/>
      <c r="S41" s="134"/>
      <c r="T41" s="134"/>
      <c r="U41" s="134"/>
      <c r="V41" s="134"/>
      <c r="W41" s="21">
        <f>_xlfn.IFNA(VLOOKUP($N41,_2021_luik_II[#All],2,FALSE),0)</f>
        <v>0</v>
      </c>
      <c r="X41" s="21">
        <f>_xlfn.IFNA(VLOOKUP($N41,_2021_luik_II[#All],3,FALSE),0)</f>
        <v>0</v>
      </c>
      <c r="Y41" s="21">
        <f>_xlfn.IFNA(VLOOKUP($N41,_2022_luik_II[#All],2,FALSE),0)</f>
        <v>0</v>
      </c>
      <c r="Z41" s="21">
        <f>_xlfn.IFNA(VLOOKUP($N41,_2022_luik_II[#All],3,FALSE),0)</f>
        <v>0</v>
      </c>
      <c r="AA41" s="21">
        <f>_xlfn.IFNA(VLOOKUP($N41,_2023_luik_II[#All],2,FALSE),0)</f>
        <v>0</v>
      </c>
      <c r="AB41" s="21">
        <f>_xlfn.IFNA(VLOOKUP($N41,_2023_luik_II[#All],3,FALSE),0)</f>
        <v>0</v>
      </c>
      <c r="AC41" s="21">
        <f>_xlfn.IFNA(VLOOKUP($N41,_2024_luik_II[#All],2,FALSE),0)</f>
        <v>0</v>
      </c>
      <c r="AD41" s="21">
        <f>_xlfn.IFNA(VLOOKUP($N41,_2024_luik_II[#All],3,FALSE),0)</f>
        <v>0</v>
      </c>
      <c r="AF41" s="30" t="str">
        <f t="shared" si="9"/>
        <v>Lijn bevat gegevens</v>
      </c>
    </row>
    <row r="42" spans="1:32" ht="28.2" thickBot="1" x14ac:dyDescent="0.35">
      <c r="A42" s="12"/>
      <c r="B42" s="18"/>
      <c r="C42" s="19" t="s">
        <v>22</v>
      </c>
      <c r="D42" s="80" t="s">
        <v>188</v>
      </c>
      <c r="E42" s="63" t="s">
        <v>508</v>
      </c>
      <c r="F42" s="63" t="s">
        <v>508</v>
      </c>
      <c r="G42" s="63" t="s">
        <v>508</v>
      </c>
      <c r="H42" s="64" t="s">
        <v>508</v>
      </c>
      <c r="I42" s="20"/>
      <c r="J42" s="65"/>
      <c r="K42" s="74"/>
      <c r="L42" s="19"/>
      <c r="M42" s="19"/>
      <c r="N42" s="41" t="s">
        <v>376</v>
      </c>
      <c r="O42" s="134"/>
      <c r="P42" s="134"/>
      <c r="Q42" s="134"/>
      <c r="R42" s="134"/>
      <c r="S42" s="134"/>
      <c r="T42" s="134"/>
      <c r="U42" s="134"/>
      <c r="V42" s="134"/>
      <c r="W42" s="21">
        <f>_xlfn.IFNA(VLOOKUP($N42,_2021_luik_II[#All],2,FALSE),0)</f>
        <v>0</v>
      </c>
      <c r="X42" s="21">
        <f>_xlfn.IFNA(VLOOKUP($N42,_2021_luik_II[#All],3,FALSE),0)</f>
        <v>0</v>
      </c>
      <c r="Y42" s="21">
        <f>_xlfn.IFNA(VLOOKUP($N42,_2022_luik_II[#All],2,FALSE),0)</f>
        <v>0</v>
      </c>
      <c r="Z42" s="21">
        <f>_xlfn.IFNA(VLOOKUP($N42,_2022_luik_II[#All],3,FALSE),0)</f>
        <v>0</v>
      </c>
      <c r="AA42" s="21">
        <f>_xlfn.IFNA(VLOOKUP($N42,_2023_luik_II[#All],2,FALSE),0)</f>
        <v>0</v>
      </c>
      <c r="AB42" s="21">
        <f>_xlfn.IFNA(VLOOKUP($N42,_2023_luik_II[#All],3,FALSE),0)</f>
        <v>0</v>
      </c>
      <c r="AC42" s="21">
        <f>_xlfn.IFNA(VLOOKUP($N42,_2024_luik_II[#All],2,FALSE),0)</f>
        <v>0</v>
      </c>
      <c r="AD42" s="21">
        <f>_xlfn.IFNA(VLOOKUP($N42,_2024_luik_II[#All],3,FALSE),0)</f>
        <v>0</v>
      </c>
      <c r="AF42" s="30" t="str">
        <f t="shared" si="9"/>
        <v>Lijn bevat gegevens</v>
      </c>
    </row>
    <row r="43" spans="1:32" ht="15" thickBot="1" x14ac:dyDescent="0.35">
      <c r="A43" s="12"/>
      <c r="B43" s="38" t="s">
        <v>26</v>
      </c>
      <c r="C43" s="15"/>
      <c r="D43" s="187" t="s">
        <v>169</v>
      </c>
      <c r="E43" s="187"/>
      <c r="F43" s="187"/>
      <c r="G43" s="187"/>
      <c r="H43" s="187"/>
      <c r="I43" s="14"/>
      <c r="J43" s="15"/>
      <c r="K43" s="15"/>
      <c r="L43" s="15"/>
      <c r="M43" s="15"/>
      <c r="N43" s="16"/>
      <c r="O43" s="133">
        <f t="shared" ref="O43:AD43" si="12">SUM(O44:O46)</f>
        <v>0</v>
      </c>
      <c r="P43" s="133">
        <f t="shared" si="12"/>
        <v>0</v>
      </c>
      <c r="Q43" s="133">
        <f t="shared" si="12"/>
        <v>0</v>
      </c>
      <c r="R43" s="133">
        <f t="shared" si="12"/>
        <v>0</v>
      </c>
      <c r="S43" s="133">
        <f t="shared" si="12"/>
        <v>0</v>
      </c>
      <c r="T43" s="133">
        <f t="shared" si="12"/>
        <v>0</v>
      </c>
      <c r="U43" s="133">
        <f t="shared" si="12"/>
        <v>0</v>
      </c>
      <c r="V43" s="133">
        <f t="shared" si="12"/>
        <v>0</v>
      </c>
      <c r="W43" s="17">
        <f t="shared" si="12"/>
        <v>0</v>
      </c>
      <c r="X43" s="17">
        <f t="shared" si="12"/>
        <v>0</v>
      </c>
      <c r="Y43" s="17">
        <f t="shared" si="12"/>
        <v>0</v>
      </c>
      <c r="Z43" s="17">
        <f t="shared" si="12"/>
        <v>0</v>
      </c>
      <c r="AA43" s="17">
        <f t="shared" si="12"/>
        <v>0</v>
      </c>
      <c r="AB43" s="17">
        <f t="shared" si="12"/>
        <v>0</v>
      </c>
      <c r="AC43" s="17">
        <f t="shared" si="12"/>
        <v>0</v>
      </c>
      <c r="AD43" s="17">
        <f t="shared" si="12"/>
        <v>0</v>
      </c>
      <c r="AF43" s="30" t="str">
        <f t="shared" si="9"/>
        <v>Lijn bevat gegevens</v>
      </c>
    </row>
    <row r="44" spans="1:32" ht="28.2" thickBot="1" x14ac:dyDescent="0.35">
      <c r="A44" s="12"/>
      <c r="B44" s="18"/>
      <c r="C44" s="19" t="s">
        <v>16</v>
      </c>
      <c r="D44" s="88" t="s">
        <v>189</v>
      </c>
      <c r="E44" s="64" t="s">
        <v>508</v>
      </c>
      <c r="F44" s="63" t="s">
        <v>508</v>
      </c>
      <c r="G44" s="63" t="s">
        <v>508</v>
      </c>
      <c r="H44" s="63" t="s">
        <v>508</v>
      </c>
      <c r="I44" s="20"/>
      <c r="J44" s="65"/>
      <c r="K44" s="74"/>
      <c r="L44" s="19"/>
      <c r="M44" s="19"/>
      <c r="N44" s="41" t="s">
        <v>377</v>
      </c>
      <c r="O44" s="134"/>
      <c r="P44" s="134"/>
      <c r="Q44" s="134"/>
      <c r="R44" s="134"/>
      <c r="S44" s="134"/>
      <c r="T44" s="134"/>
      <c r="U44" s="134"/>
      <c r="V44" s="134"/>
      <c r="W44" s="21">
        <f>_xlfn.IFNA(VLOOKUP($N44,_2021_luik_II[#All],2,FALSE),0)</f>
        <v>0</v>
      </c>
      <c r="X44" s="21">
        <f>_xlfn.IFNA(VLOOKUP($N44,_2021_luik_II[#All],3,FALSE),0)</f>
        <v>0</v>
      </c>
      <c r="Y44" s="21">
        <f>_xlfn.IFNA(VLOOKUP($N44,_2022_luik_II[#All],2,FALSE),0)</f>
        <v>0</v>
      </c>
      <c r="Z44" s="21">
        <f>_xlfn.IFNA(VLOOKUP($N44,_2022_luik_II[#All],3,FALSE),0)</f>
        <v>0</v>
      </c>
      <c r="AA44" s="21">
        <f>_xlfn.IFNA(VLOOKUP($N44,_2023_luik_II[#All],2,FALSE),0)</f>
        <v>0</v>
      </c>
      <c r="AB44" s="21">
        <f>_xlfn.IFNA(VLOOKUP($N44,_2023_luik_II[#All],3,FALSE),0)</f>
        <v>0</v>
      </c>
      <c r="AC44" s="21">
        <f>_xlfn.IFNA(VLOOKUP($N44,_2024_luik_II[#All],2,FALSE),0)</f>
        <v>0</v>
      </c>
      <c r="AD44" s="21">
        <f>_xlfn.IFNA(VLOOKUP($N44,_2024_luik_II[#All],3,FALSE),0)</f>
        <v>0</v>
      </c>
      <c r="AF44" s="30" t="str">
        <f t="shared" si="9"/>
        <v>Lijn bevat gegevens</v>
      </c>
    </row>
    <row r="45" spans="1:32" ht="28.2" thickBot="1" x14ac:dyDescent="0.35">
      <c r="A45" s="12"/>
      <c r="B45" s="18"/>
      <c r="C45" s="19" t="s">
        <v>17</v>
      </c>
      <c r="D45" s="88" t="s">
        <v>190</v>
      </c>
      <c r="E45" s="64" t="s">
        <v>508</v>
      </c>
      <c r="F45" s="63" t="s">
        <v>508</v>
      </c>
      <c r="G45" s="63" t="s">
        <v>508</v>
      </c>
      <c r="H45" s="63" t="s">
        <v>508</v>
      </c>
      <c r="I45" s="20"/>
      <c r="J45" s="65"/>
      <c r="K45" s="65"/>
      <c r="L45" s="19"/>
      <c r="M45" s="19"/>
      <c r="N45" s="41" t="s">
        <v>378</v>
      </c>
      <c r="O45" s="134"/>
      <c r="P45" s="134"/>
      <c r="Q45" s="134"/>
      <c r="R45" s="134"/>
      <c r="S45" s="134"/>
      <c r="T45" s="134"/>
      <c r="U45" s="134"/>
      <c r="V45" s="134"/>
      <c r="W45" s="21">
        <f>_xlfn.IFNA(VLOOKUP($N45,_2021_luik_II[#All],2,FALSE),0)</f>
        <v>0</v>
      </c>
      <c r="X45" s="21">
        <f>_xlfn.IFNA(VLOOKUP($N45,_2021_luik_II[#All],3,FALSE),0)</f>
        <v>0</v>
      </c>
      <c r="Y45" s="21">
        <f>_xlfn.IFNA(VLOOKUP($N45,_2022_luik_II[#All],2,FALSE),0)</f>
        <v>0</v>
      </c>
      <c r="Z45" s="21">
        <f>_xlfn.IFNA(VLOOKUP($N45,_2022_luik_II[#All],3,FALSE),0)</f>
        <v>0</v>
      </c>
      <c r="AA45" s="21">
        <f>_xlfn.IFNA(VLOOKUP($N45,_2023_luik_II[#All],2,FALSE),0)</f>
        <v>0</v>
      </c>
      <c r="AB45" s="21">
        <f>_xlfn.IFNA(VLOOKUP($N45,_2023_luik_II[#All],3,FALSE),0)</f>
        <v>0</v>
      </c>
      <c r="AC45" s="21">
        <f>_xlfn.IFNA(VLOOKUP($N45,_2024_luik_II[#All],2,FALSE),0)</f>
        <v>0</v>
      </c>
      <c r="AD45" s="21">
        <f>_xlfn.IFNA(VLOOKUP($N45,_2024_luik_II[#All],3,FALSE),0)</f>
        <v>0</v>
      </c>
      <c r="AF45" s="30" t="str">
        <f t="shared" si="9"/>
        <v>Lijn bevat gegevens</v>
      </c>
    </row>
    <row r="46" spans="1:32" ht="42" thickBot="1" x14ac:dyDescent="0.35">
      <c r="A46" s="12"/>
      <c r="B46" s="18"/>
      <c r="C46" s="19" t="s">
        <v>18</v>
      </c>
      <c r="D46" s="124" t="s">
        <v>191</v>
      </c>
      <c r="E46" s="63" t="s">
        <v>508</v>
      </c>
      <c r="F46" s="63" t="s">
        <v>508</v>
      </c>
      <c r="G46" s="63" t="s">
        <v>508</v>
      </c>
      <c r="H46" s="63" t="s">
        <v>508</v>
      </c>
      <c r="I46" s="20"/>
      <c r="J46" s="65"/>
      <c r="K46" s="75"/>
      <c r="L46" s="19"/>
      <c r="M46" s="19"/>
      <c r="N46" s="41" t="s">
        <v>379</v>
      </c>
      <c r="O46" s="134"/>
      <c r="P46" s="134"/>
      <c r="Q46" s="134"/>
      <c r="R46" s="134"/>
      <c r="S46" s="134"/>
      <c r="T46" s="134"/>
      <c r="U46" s="134"/>
      <c r="V46" s="134"/>
      <c r="W46" s="21">
        <f>_xlfn.IFNA(VLOOKUP($N46,_2021_luik_II[#All],2,FALSE),0)</f>
        <v>0</v>
      </c>
      <c r="X46" s="21">
        <f>_xlfn.IFNA(VLOOKUP($N46,_2021_luik_II[#All],3,FALSE),0)</f>
        <v>0</v>
      </c>
      <c r="Y46" s="21">
        <f>_xlfn.IFNA(VLOOKUP($N46,_2022_luik_II[#All],2,FALSE),0)</f>
        <v>0</v>
      </c>
      <c r="Z46" s="21">
        <f>_xlfn.IFNA(VLOOKUP($N46,_2022_luik_II[#All],3,FALSE),0)</f>
        <v>0</v>
      </c>
      <c r="AA46" s="21">
        <f>_xlfn.IFNA(VLOOKUP($N46,_2023_luik_II[#All],2,FALSE),0)</f>
        <v>0</v>
      </c>
      <c r="AB46" s="21">
        <f>_xlfn.IFNA(VLOOKUP($N46,_2023_luik_II[#All],3,FALSE),0)</f>
        <v>0</v>
      </c>
      <c r="AC46" s="21">
        <f>_xlfn.IFNA(VLOOKUP($N46,_2024_luik_II[#All],2,FALSE),0)</f>
        <v>0</v>
      </c>
      <c r="AD46" s="21">
        <f>_xlfn.IFNA(VLOOKUP($N46,_2024_luik_II[#All],3,FALSE),0)</f>
        <v>0</v>
      </c>
      <c r="AF46" s="30" t="str">
        <f t="shared" si="9"/>
        <v>Lijn bevat gegevens</v>
      </c>
    </row>
    <row r="47" spans="1:32" ht="15" thickBot="1" x14ac:dyDescent="0.35">
      <c r="A47" s="12"/>
      <c r="B47" s="13" t="s">
        <v>27</v>
      </c>
      <c r="C47" s="15"/>
      <c r="D47" s="187" t="s">
        <v>170</v>
      </c>
      <c r="E47" s="187"/>
      <c r="F47" s="187"/>
      <c r="G47" s="187"/>
      <c r="H47" s="187"/>
      <c r="I47" s="14"/>
      <c r="J47" s="15"/>
      <c r="K47" s="15"/>
      <c r="L47" s="15"/>
      <c r="M47" s="15"/>
      <c r="N47" s="16"/>
      <c r="O47" s="133">
        <f t="shared" ref="O47:AD47" si="13">SUM(O48:O51)</f>
        <v>0</v>
      </c>
      <c r="P47" s="133">
        <f t="shared" si="13"/>
        <v>0</v>
      </c>
      <c r="Q47" s="133">
        <f t="shared" si="13"/>
        <v>0</v>
      </c>
      <c r="R47" s="133">
        <f t="shared" si="13"/>
        <v>0</v>
      </c>
      <c r="S47" s="133">
        <f t="shared" si="13"/>
        <v>0</v>
      </c>
      <c r="T47" s="133">
        <f t="shared" si="13"/>
        <v>0</v>
      </c>
      <c r="U47" s="133">
        <f t="shared" si="13"/>
        <v>0</v>
      </c>
      <c r="V47" s="133">
        <f t="shared" si="13"/>
        <v>0</v>
      </c>
      <c r="W47" s="17">
        <f t="shared" si="13"/>
        <v>0</v>
      </c>
      <c r="X47" s="17">
        <f t="shared" si="13"/>
        <v>0</v>
      </c>
      <c r="Y47" s="17">
        <f t="shared" si="13"/>
        <v>0</v>
      </c>
      <c r="Z47" s="17">
        <f t="shared" si="13"/>
        <v>0</v>
      </c>
      <c r="AA47" s="17">
        <f t="shared" si="13"/>
        <v>0</v>
      </c>
      <c r="AB47" s="17">
        <f t="shared" si="13"/>
        <v>0</v>
      </c>
      <c r="AC47" s="17">
        <f t="shared" si="13"/>
        <v>0</v>
      </c>
      <c r="AD47" s="17">
        <f t="shared" si="13"/>
        <v>0</v>
      </c>
      <c r="AF47" s="30" t="str">
        <f t="shared" ref="AF47:AF70" si="14">IF(AND(ISBLANK(D47),SUM(O47:AD47)=0),"Lijn bevat geen gegevens","Lijn bevat gegevens")</f>
        <v>Lijn bevat gegevens</v>
      </c>
    </row>
    <row r="48" spans="1:32" ht="28.2" thickBot="1" x14ac:dyDescent="0.35">
      <c r="A48" s="12"/>
      <c r="B48" s="18"/>
      <c r="C48" s="19" t="s">
        <v>16</v>
      </c>
      <c r="D48" s="88" t="s">
        <v>192</v>
      </c>
      <c r="E48" s="64" t="s">
        <v>508</v>
      </c>
      <c r="F48" s="63" t="s">
        <v>508</v>
      </c>
      <c r="G48" s="63" t="s">
        <v>508</v>
      </c>
      <c r="H48" s="64" t="s">
        <v>508</v>
      </c>
      <c r="I48" s="20"/>
      <c r="J48" s="65"/>
      <c r="K48" s="51"/>
      <c r="L48" s="19"/>
      <c r="M48" s="19"/>
      <c r="N48" s="67" t="s">
        <v>380</v>
      </c>
      <c r="O48" s="134"/>
      <c r="P48" s="134"/>
      <c r="Q48" s="134"/>
      <c r="R48" s="134"/>
      <c r="S48" s="134"/>
      <c r="T48" s="134"/>
      <c r="U48" s="134"/>
      <c r="V48" s="134"/>
      <c r="W48" s="21">
        <f>_xlfn.IFNA(VLOOKUP($N48,_2021_luik_II[#All],2,FALSE),0)</f>
        <v>0</v>
      </c>
      <c r="X48" s="21">
        <f>_xlfn.IFNA(VLOOKUP($N48,_2021_luik_II[#All],3,FALSE),0)/3</f>
        <v>0</v>
      </c>
      <c r="Y48" s="21">
        <f>_xlfn.IFNA(VLOOKUP($N48,_2022_luik_II[#All],2,FALSE),0)</f>
        <v>0</v>
      </c>
      <c r="Z48" s="21">
        <f>_xlfn.IFNA(VLOOKUP($N48,_2022_luik_II[#All],3,FALSE),0)</f>
        <v>0</v>
      </c>
      <c r="AA48" s="21">
        <f>_xlfn.IFNA(VLOOKUP($N48,_2023_luik_II[#All],2,FALSE),0)</f>
        <v>0</v>
      </c>
      <c r="AB48" s="21">
        <f>_xlfn.IFNA(VLOOKUP($N48,_2023_luik_II[#All],3,FALSE),0)</f>
        <v>0</v>
      </c>
      <c r="AC48" s="21">
        <f>_xlfn.IFNA(VLOOKUP($N48,_2024_luik_II[#All],2,FALSE),0)</f>
        <v>0</v>
      </c>
      <c r="AD48" s="21">
        <f>_xlfn.IFNA(VLOOKUP($N48,_2024_luik_II[#All],3,FALSE),0)</f>
        <v>0</v>
      </c>
      <c r="AF48" s="30" t="str">
        <f t="shared" si="14"/>
        <v>Lijn bevat gegevens</v>
      </c>
    </row>
    <row r="49" spans="1:32" ht="28.2" thickBot="1" x14ac:dyDescent="0.35">
      <c r="A49" s="12"/>
      <c r="B49" s="18"/>
      <c r="C49" s="19" t="s">
        <v>17</v>
      </c>
      <c r="D49" s="88" t="s">
        <v>193</v>
      </c>
      <c r="E49" s="64"/>
      <c r="F49" s="63"/>
      <c r="G49" s="63" t="s">
        <v>508</v>
      </c>
      <c r="H49" s="64" t="s">
        <v>508</v>
      </c>
      <c r="I49" s="20"/>
      <c r="J49" s="65"/>
      <c r="K49" s="51"/>
      <c r="L49" s="19"/>
      <c r="M49" s="19"/>
      <c r="N49" s="67" t="s">
        <v>381</v>
      </c>
      <c r="O49" s="134"/>
      <c r="P49" s="134"/>
      <c r="Q49" s="134"/>
      <c r="R49" s="134"/>
      <c r="S49" s="134"/>
      <c r="T49" s="134"/>
      <c r="U49" s="134"/>
      <c r="V49" s="134"/>
      <c r="W49" s="21">
        <f>_xlfn.IFNA(VLOOKUP($N49,_2021_luik_II[#All],2,FALSE),0)</f>
        <v>0</v>
      </c>
      <c r="X49" s="21">
        <f>_xlfn.IFNA(VLOOKUP($N49,_2021_luik_II[#All],3,FALSE),0)/5</f>
        <v>0</v>
      </c>
      <c r="Y49" s="21">
        <f>_xlfn.IFNA(VLOOKUP($N49,_2022_luik_II[#All],2,FALSE),0)</f>
        <v>0</v>
      </c>
      <c r="Z49" s="21">
        <f>_xlfn.IFNA(VLOOKUP($N49,_2022_luik_II[#All],3,FALSE),0)/5</f>
        <v>0</v>
      </c>
      <c r="AA49" s="21">
        <f>_xlfn.IFNA(VLOOKUP($N49,_2023_luik_II[#All],2,FALSE),0)</f>
        <v>0</v>
      </c>
      <c r="AB49" s="21">
        <f>_xlfn.IFNA(VLOOKUP($N49,_2023_luik_II[#All],3,FALSE),0)</f>
        <v>0</v>
      </c>
      <c r="AC49" s="21">
        <f>_xlfn.IFNA(VLOOKUP($N49,_2024_luik_II[#All],2,FALSE),0)</f>
        <v>0</v>
      </c>
      <c r="AD49" s="21">
        <f>_xlfn.IFNA(VLOOKUP($N49,_2024_luik_II[#All],3,FALSE),0)</f>
        <v>0</v>
      </c>
      <c r="AF49" s="30" t="str">
        <f t="shared" si="14"/>
        <v>Lijn bevat gegevens</v>
      </c>
    </row>
    <row r="50" spans="1:32" ht="28.2" thickBot="1" x14ac:dyDescent="0.35">
      <c r="A50" s="12"/>
      <c r="B50" s="18"/>
      <c r="C50" s="19" t="s">
        <v>18</v>
      </c>
      <c r="D50" s="88" t="s">
        <v>194</v>
      </c>
      <c r="E50" s="55" t="s">
        <v>508</v>
      </c>
      <c r="F50" s="60" t="s">
        <v>508</v>
      </c>
      <c r="G50" s="60" t="s">
        <v>508</v>
      </c>
      <c r="H50" s="55" t="s">
        <v>508</v>
      </c>
      <c r="I50" s="20"/>
      <c r="J50" s="65"/>
      <c r="K50" s="74"/>
      <c r="L50" s="19"/>
      <c r="M50" s="19"/>
      <c r="N50" s="67" t="s">
        <v>382</v>
      </c>
      <c r="O50" s="134"/>
      <c r="P50" s="134"/>
      <c r="Q50" s="134"/>
      <c r="R50" s="134"/>
      <c r="S50" s="134"/>
      <c r="T50" s="134"/>
      <c r="U50" s="134"/>
      <c r="V50" s="134"/>
      <c r="W50" s="21">
        <f>_xlfn.IFNA(VLOOKUP($N50,_2021_luik_II[#All],2,FALSE),0)</f>
        <v>0</v>
      </c>
      <c r="X50" s="21">
        <f>_xlfn.IFNA(VLOOKUP($N50,_2021_luik_II[#All],3,FALSE),0)/5</f>
        <v>0</v>
      </c>
      <c r="Y50" s="21">
        <f>_xlfn.IFNA(VLOOKUP($N50,_2022_luik_II[#All],2,FALSE),0)</f>
        <v>0</v>
      </c>
      <c r="Z50" s="21">
        <f>_xlfn.IFNA(VLOOKUP($N50,_2022_luik_II[#All],3,FALSE),0)/5</f>
        <v>0</v>
      </c>
      <c r="AA50" s="21">
        <f>_xlfn.IFNA(VLOOKUP($N50,_2023_luik_II[#All],2,FALSE),0)</f>
        <v>0</v>
      </c>
      <c r="AB50" s="21">
        <f>_xlfn.IFNA(VLOOKUP($N50,_2023_luik_II[#All],3,FALSE),0)</f>
        <v>0</v>
      </c>
      <c r="AC50" s="21">
        <f>_xlfn.IFNA(VLOOKUP($N50,_2024_luik_II[#All],2,FALSE),0)</f>
        <v>0</v>
      </c>
      <c r="AD50" s="21">
        <f>_xlfn.IFNA(VLOOKUP($N50,_2024_luik_II[#All],3,FALSE),0)</f>
        <v>0</v>
      </c>
      <c r="AF50" s="30" t="str">
        <f t="shared" ref="AF50" si="15">IF(AND(ISBLANK(D50),SUM(O50:AD50)=0),"Lijn bevat geen gegevens","Lijn bevat gegevens")</f>
        <v>Lijn bevat gegevens</v>
      </c>
    </row>
    <row r="51" spans="1:32" ht="42" thickBot="1" x14ac:dyDescent="0.35">
      <c r="A51" s="12"/>
      <c r="B51" s="18"/>
      <c r="C51" s="19" t="s">
        <v>19</v>
      </c>
      <c r="D51" s="80" t="s">
        <v>195</v>
      </c>
      <c r="E51" s="60"/>
      <c r="F51" s="60"/>
      <c r="G51" s="60" t="s">
        <v>508</v>
      </c>
      <c r="H51" s="55" t="s">
        <v>508</v>
      </c>
      <c r="I51" s="20"/>
      <c r="J51" s="65"/>
      <c r="K51" s="74"/>
      <c r="L51" s="19"/>
      <c r="M51" s="19"/>
      <c r="N51" s="67" t="s">
        <v>383</v>
      </c>
      <c r="O51" s="134"/>
      <c r="P51" s="134"/>
      <c r="Q51" s="134"/>
      <c r="R51" s="134"/>
      <c r="S51" s="134"/>
      <c r="T51" s="134"/>
      <c r="U51" s="134"/>
      <c r="V51" s="134"/>
      <c r="W51" s="21">
        <f>_xlfn.IFNA(VLOOKUP($N51,_2021_luik_II[#All],2,FALSE),0)</f>
        <v>0</v>
      </c>
      <c r="X51" s="21">
        <f>_xlfn.IFNA(VLOOKUP($N51,_2021_luik_II[#All],3,FALSE),0)/5</f>
        <v>0</v>
      </c>
      <c r="Y51" s="21">
        <f>_xlfn.IFNA(VLOOKUP($N51,_2022_luik_II[#All],2,FALSE),0)</f>
        <v>0</v>
      </c>
      <c r="Z51" s="21">
        <f>_xlfn.IFNA(VLOOKUP($N51,_2022_luik_II[#All],3,FALSE),0)/5</f>
        <v>0</v>
      </c>
      <c r="AA51" s="21">
        <f>_xlfn.IFNA(VLOOKUP($N51,_2023_luik_II[#All],2,FALSE),0)</f>
        <v>0</v>
      </c>
      <c r="AB51" s="21">
        <f>_xlfn.IFNA(VLOOKUP($N51,_2023_luik_II[#All],3,FALSE),0)</f>
        <v>0</v>
      </c>
      <c r="AC51" s="21">
        <f>_xlfn.IFNA(VLOOKUP($N51,_2024_luik_II[#All],2,FALSE),0)</f>
        <v>0</v>
      </c>
      <c r="AD51" s="21">
        <f>_xlfn.IFNA(VLOOKUP($N51,_2024_luik_II[#All],3,FALSE),0)</f>
        <v>0</v>
      </c>
      <c r="AF51" s="30" t="str">
        <f t="shared" si="14"/>
        <v>Lijn bevat gegevens</v>
      </c>
    </row>
    <row r="52" spans="1:32" ht="15" thickBot="1" x14ac:dyDescent="0.35">
      <c r="A52" s="12"/>
      <c r="B52" s="13" t="s">
        <v>28</v>
      </c>
      <c r="C52" s="15"/>
      <c r="D52" s="187" t="s">
        <v>171</v>
      </c>
      <c r="E52" s="187"/>
      <c r="F52" s="187"/>
      <c r="G52" s="187"/>
      <c r="H52" s="187"/>
      <c r="I52" s="14"/>
      <c r="J52" s="15"/>
      <c r="K52" s="15"/>
      <c r="L52" s="15"/>
      <c r="M52" s="15"/>
      <c r="N52" s="116"/>
      <c r="O52" s="133">
        <f t="shared" ref="O52:AD52" si="16">SUM(O53:O56)</f>
        <v>0</v>
      </c>
      <c r="P52" s="133">
        <f t="shared" si="16"/>
        <v>0</v>
      </c>
      <c r="Q52" s="133">
        <f t="shared" si="16"/>
        <v>0</v>
      </c>
      <c r="R52" s="133">
        <f t="shared" si="16"/>
        <v>0</v>
      </c>
      <c r="S52" s="133">
        <f t="shared" si="16"/>
        <v>0</v>
      </c>
      <c r="T52" s="133">
        <f t="shared" si="16"/>
        <v>0</v>
      </c>
      <c r="U52" s="133">
        <f t="shared" si="16"/>
        <v>0</v>
      </c>
      <c r="V52" s="133">
        <f t="shared" si="16"/>
        <v>0</v>
      </c>
      <c r="W52" s="17">
        <f t="shared" si="16"/>
        <v>0</v>
      </c>
      <c r="X52" s="17">
        <f t="shared" si="16"/>
        <v>0</v>
      </c>
      <c r="Y52" s="17">
        <f t="shared" si="16"/>
        <v>0</v>
      </c>
      <c r="Z52" s="17">
        <f t="shared" si="16"/>
        <v>0</v>
      </c>
      <c r="AA52" s="17">
        <f t="shared" si="16"/>
        <v>0</v>
      </c>
      <c r="AB52" s="17">
        <f t="shared" si="16"/>
        <v>0</v>
      </c>
      <c r="AC52" s="17">
        <f t="shared" si="16"/>
        <v>0</v>
      </c>
      <c r="AD52" s="17">
        <f t="shared" si="16"/>
        <v>0</v>
      </c>
      <c r="AF52" s="30" t="str">
        <f t="shared" si="14"/>
        <v>Lijn bevat gegevens</v>
      </c>
    </row>
    <row r="53" spans="1:32" ht="15" thickBot="1" x14ac:dyDescent="0.35">
      <c r="A53" s="12"/>
      <c r="B53" s="18"/>
      <c r="C53" s="19" t="s">
        <v>16</v>
      </c>
      <c r="D53" s="88" t="s">
        <v>196</v>
      </c>
      <c r="E53" s="64" t="s">
        <v>508</v>
      </c>
      <c r="F53" s="63"/>
      <c r="G53" s="63" t="s">
        <v>508</v>
      </c>
      <c r="H53" s="64"/>
      <c r="I53" s="20"/>
      <c r="J53" s="65"/>
      <c r="K53" s="74"/>
      <c r="L53" s="19"/>
      <c r="M53" s="19"/>
      <c r="N53" s="67" t="s">
        <v>384</v>
      </c>
      <c r="O53" s="134"/>
      <c r="P53" s="134"/>
      <c r="Q53" s="134"/>
      <c r="R53" s="134"/>
      <c r="S53" s="134"/>
      <c r="T53" s="134"/>
      <c r="U53" s="134"/>
      <c r="V53" s="134"/>
      <c r="W53" s="21">
        <f>_xlfn.IFNA(VLOOKUP($N53,_2021_luik_II[#All],2,FALSE),0)</f>
        <v>0</v>
      </c>
      <c r="X53" s="21">
        <f>_xlfn.IFNA(VLOOKUP($N53,_2021_luik_II[#All],3,FALSE),0)</f>
        <v>0</v>
      </c>
      <c r="Y53" s="21">
        <f>_xlfn.IFNA(VLOOKUP($N53,_2022_luik_II[#All],2,FALSE),0)</f>
        <v>0</v>
      </c>
      <c r="Z53" s="21">
        <f>_xlfn.IFNA(VLOOKUP($N53,_2022_luik_II[#All],3,FALSE),0)</f>
        <v>0</v>
      </c>
      <c r="AA53" s="21">
        <f>_xlfn.IFNA(VLOOKUP($N53,_2023_luik_II[#All],2,FALSE),0)</f>
        <v>0</v>
      </c>
      <c r="AB53" s="21">
        <f>_xlfn.IFNA(VLOOKUP($N53,_2023_luik_II[#All],3,FALSE),0)</f>
        <v>0</v>
      </c>
      <c r="AC53" s="21">
        <f>_xlfn.IFNA(VLOOKUP($N53,_2024_luik_II[#All],2,FALSE),0)</f>
        <v>0</v>
      </c>
      <c r="AD53" s="21">
        <f>_xlfn.IFNA(VLOOKUP($N53,_2024_luik_II[#All],3,FALSE),0)</f>
        <v>0</v>
      </c>
      <c r="AF53" s="30" t="str">
        <f t="shared" si="14"/>
        <v>Lijn bevat gegevens</v>
      </c>
    </row>
    <row r="54" spans="1:32" ht="28.2" thickBot="1" x14ac:dyDescent="0.35">
      <c r="A54" s="12"/>
      <c r="B54" s="18"/>
      <c r="C54" s="19" t="s">
        <v>17</v>
      </c>
      <c r="D54" s="88" t="s">
        <v>197</v>
      </c>
      <c r="E54" s="55" t="s">
        <v>508</v>
      </c>
      <c r="F54" s="60"/>
      <c r="G54" s="60"/>
      <c r="H54" s="55"/>
      <c r="I54" s="20"/>
      <c r="J54" s="65"/>
      <c r="K54" s="51"/>
      <c r="L54" s="19"/>
      <c r="M54" s="19"/>
      <c r="N54" s="67" t="s">
        <v>385</v>
      </c>
      <c r="O54" s="134"/>
      <c r="P54" s="134"/>
      <c r="Q54" s="134"/>
      <c r="R54" s="134"/>
      <c r="S54" s="134"/>
      <c r="T54" s="134"/>
      <c r="U54" s="134"/>
      <c r="V54" s="134"/>
      <c r="W54" s="21">
        <f>_xlfn.IFNA(VLOOKUP($N54,_2021_luik_II[#All],2,FALSE),0)</f>
        <v>0</v>
      </c>
      <c r="X54" s="21">
        <f>_xlfn.IFNA(VLOOKUP($N54,_2021_luik_II[#All],3,FALSE),0)</f>
        <v>0</v>
      </c>
      <c r="Y54" s="21">
        <f>_xlfn.IFNA(VLOOKUP($N54,_2022_luik_II[#All],2,FALSE),0)</f>
        <v>0</v>
      </c>
      <c r="Z54" s="21">
        <f>_xlfn.IFNA(VLOOKUP($N54,_2022_luik_II[#All],3,FALSE),0)</f>
        <v>0</v>
      </c>
      <c r="AA54" s="21">
        <f>_xlfn.IFNA(VLOOKUP($N54,_2023_luik_II[#All],2,FALSE),0)</f>
        <v>0</v>
      </c>
      <c r="AB54" s="21">
        <f>_xlfn.IFNA(VLOOKUP($N54,_2023_luik_II[#All],3,FALSE),0)</f>
        <v>0</v>
      </c>
      <c r="AC54" s="21">
        <f>_xlfn.IFNA(VLOOKUP($N54,_2024_luik_II[#All],2,FALSE),0)</f>
        <v>0</v>
      </c>
      <c r="AD54" s="21">
        <f>_xlfn.IFNA(VLOOKUP($N54,_2024_luik_II[#All],3,FALSE),0)</f>
        <v>0</v>
      </c>
      <c r="AF54" s="30" t="str">
        <f t="shared" si="14"/>
        <v>Lijn bevat gegevens</v>
      </c>
    </row>
    <row r="55" spans="1:32" ht="42" thickBot="1" x14ac:dyDescent="0.35">
      <c r="A55" s="12"/>
      <c r="B55" s="18"/>
      <c r="C55" s="19" t="s">
        <v>18</v>
      </c>
      <c r="D55" s="88" t="s">
        <v>198</v>
      </c>
      <c r="E55" s="64" t="s">
        <v>508</v>
      </c>
      <c r="F55" s="63"/>
      <c r="G55" s="63" t="s">
        <v>508</v>
      </c>
      <c r="H55" s="64"/>
      <c r="I55" s="20"/>
      <c r="J55" s="65"/>
      <c r="K55" s="74"/>
      <c r="L55" s="19"/>
      <c r="M55" s="19"/>
      <c r="N55" s="67" t="s">
        <v>386</v>
      </c>
      <c r="O55" s="134"/>
      <c r="P55" s="134"/>
      <c r="Q55" s="134"/>
      <c r="R55" s="134"/>
      <c r="S55" s="134"/>
      <c r="T55" s="134"/>
      <c r="U55" s="134"/>
      <c r="V55" s="134"/>
      <c r="W55" s="21">
        <f>_xlfn.IFNA(VLOOKUP($N55,_2021_luik_II[#All],2,FALSE),0)</f>
        <v>0</v>
      </c>
      <c r="X55" s="21">
        <f>_xlfn.IFNA(VLOOKUP($N55,_2021_luik_II[#All],3,FALSE),0)</f>
        <v>0</v>
      </c>
      <c r="Y55" s="21">
        <f>_xlfn.IFNA(VLOOKUP($N55,_2022_luik_II[#All],2,FALSE),0)</f>
        <v>0</v>
      </c>
      <c r="Z55" s="21">
        <f>_xlfn.IFNA(VLOOKUP($N55,_2022_luik_II[#All],3,FALSE),0)</f>
        <v>0</v>
      </c>
      <c r="AA55" s="21">
        <f>_xlfn.IFNA(VLOOKUP($N55,_2023_luik_II[#All],2,FALSE),0)</f>
        <v>0</v>
      </c>
      <c r="AB55" s="21">
        <f>_xlfn.IFNA(VLOOKUP($N55,_2023_luik_II[#All],3,FALSE),0)</f>
        <v>0</v>
      </c>
      <c r="AC55" s="21">
        <f>_xlfn.IFNA(VLOOKUP($N55,_2024_luik_II[#All],2,FALSE),0)</f>
        <v>0</v>
      </c>
      <c r="AD55" s="21">
        <f>_xlfn.IFNA(VLOOKUP($N55,_2024_luik_II[#All],3,FALSE),0)</f>
        <v>0</v>
      </c>
      <c r="AF55" s="30" t="str">
        <f t="shared" si="14"/>
        <v>Lijn bevat gegevens</v>
      </c>
    </row>
    <row r="56" spans="1:32" ht="42" thickBot="1" x14ac:dyDescent="0.35">
      <c r="A56" s="12"/>
      <c r="B56" s="18"/>
      <c r="C56" s="19" t="s">
        <v>19</v>
      </c>
      <c r="D56" s="80" t="s">
        <v>199</v>
      </c>
      <c r="E56" s="60" t="s">
        <v>508</v>
      </c>
      <c r="F56" s="60" t="s">
        <v>508</v>
      </c>
      <c r="G56" s="60" t="s">
        <v>508</v>
      </c>
      <c r="H56" s="55" t="s">
        <v>508</v>
      </c>
      <c r="I56" s="20"/>
      <c r="J56" s="65"/>
      <c r="K56" s="74"/>
      <c r="L56" s="19"/>
      <c r="M56" s="19"/>
      <c r="N56" s="67" t="s">
        <v>387</v>
      </c>
      <c r="O56" s="134"/>
      <c r="P56" s="134"/>
      <c r="Q56" s="134"/>
      <c r="R56" s="134"/>
      <c r="S56" s="134"/>
      <c r="T56" s="134"/>
      <c r="U56" s="134"/>
      <c r="V56" s="134"/>
      <c r="W56" s="21">
        <f>_xlfn.IFNA(VLOOKUP($N56,_2021_luik_II[#All],2,FALSE),0)</f>
        <v>0</v>
      </c>
      <c r="X56" s="21">
        <f>_xlfn.IFNA(VLOOKUP($N56,_2021_luik_II[#All],3,FALSE),0)</f>
        <v>0</v>
      </c>
      <c r="Y56" s="21">
        <f>_xlfn.IFNA(VLOOKUP($N56,_2022_luik_II[#All],2,FALSE),0)</f>
        <v>0</v>
      </c>
      <c r="Z56" s="21">
        <f>_xlfn.IFNA(VLOOKUP($N56,_2022_luik_II[#All],3,FALSE),0)</f>
        <v>0</v>
      </c>
      <c r="AA56" s="21">
        <f>_xlfn.IFNA(VLOOKUP($N56,_2023_luik_II[#All],2,FALSE),0)</f>
        <v>0</v>
      </c>
      <c r="AB56" s="21">
        <f>_xlfn.IFNA(VLOOKUP($N56,_2023_luik_II[#All],3,FALSE),0)</f>
        <v>0</v>
      </c>
      <c r="AC56" s="21">
        <f>_xlfn.IFNA(VLOOKUP($N56,_2024_luik_II[#All],2,FALSE),0)</f>
        <v>0</v>
      </c>
      <c r="AD56" s="21">
        <f>_xlfn.IFNA(VLOOKUP($N56,_2024_luik_II[#All],3,FALSE),0)</f>
        <v>0</v>
      </c>
      <c r="AF56" s="30" t="str">
        <f t="shared" si="14"/>
        <v>Lijn bevat gegevens</v>
      </c>
    </row>
    <row r="57" spans="1:32" ht="15" thickBot="1" x14ac:dyDescent="0.35">
      <c r="A57" s="12"/>
      <c r="B57" s="38" t="s">
        <v>29</v>
      </c>
      <c r="C57" s="13"/>
      <c r="D57" s="174" t="s">
        <v>172</v>
      </c>
      <c r="E57" s="174"/>
      <c r="F57" s="174"/>
      <c r="G57" s="174"/>
      <c r="H57" s="174"/>
      <c r="I57" s="14"/>
      <c r="J57" s="15"/>
      <c r="K57" s="15"/>
      <c r="L57" s="15"/>
      <c r="M57" s="15"/>
      <c r="N57" s="116"/>
      <c r="O57" s="133">
        <f t="shared" ref="O57:AD57" si="17">SUM(O58:O61)</f>
        <v>0</v>
      </c>
      <c r="P57" s="133">
        <f t="shared" si="17"/>
        <v>0</v>
      </c>
      <c r="Q57" s="133">
        <f t="shared" si="17"/>
        <v>0</v>
      </c>
      <c r="R57" s="133">
        <f t="shared" si="17"/>
        <v>0</v>
      </c>
      <c r="S57" s="133">
        <f t="shared" si="17"/>
        <v>0</v>
      </c>
      <c r="T57" s="133">
        <f t="shared" si="17"/>
        <v>0</v>
      </c>
      <c r="U57" s="133">
        <f t="shared" si="17"/>
        <v>0</v>
      </c>
      <c r="V57" s="133">
        <f t="shared" si="17"/>
        <v>0</v>
      </c>
      <c r="W57" s="17">
        <f t="shared" si="17"/>
        <v>0</v>
      </c>
      <c r="X57" s="17">
        <f t="shared" si="17"/>
        <v>0</v>
      </c>
      <c r="Y57" s="17">
        <f t="shared" si="17"/>
        <v>0</v>
      </c>
      <c r="Z57" s="17">
        <f t="shared" si="17"/>
        <v>0</v>
      </c>
      <c r="AA57" s="17">
        <f t="shared" si="17"/>
        <v>0</v>
      </c>
      <c r="AB57" s="17">
        <f t="shared" si="17"/>
        <v>0</v>
      </c>
      <c r="AC57" s="17">
        <f t="shared" si="17"/>
        <v>0</v>
      </c>
      <c r="AD57" s="17">
        <f t="shared" si="17"/>
        <v>0</v>
      </c>
      <c r="AF57" s="30" t="str">
        <f t="shared" si="14"/>
        <v>Lijn bevat gegevens</v>
      </c>
    </row>
    <row r="58" spans="1:32" ht="28.2" thickBot="1" x14ac:dyDescent="0.35">
      <c r="A58" s="12"/>
      <c r="B58" s="18"/>
      <c r="C58" s="19" t="s">
        <v>16</v>
      </c>
      <c r="D58" s="80" t="s">
        <v>200</v>
      </c>
      <c r="E58" s="63" t="s">
        <v>508</v>
      </c>
      <c r="F58" s="63" t="s">
        <v>508</v>
      </c>
      <c r="G58" s="63" t="s">
        <v>508</v>
      </c>
      <c r="H58" s="63" t="s">
        <v>508</v>
      </c>
      <c r="I58" s="20"/>
      <c r="J58" s="65"/>
      <c r="K58" s="51"/>
      <c r="L58" s="19"/>
      <c r="M58" s="19"/>
      <c r="N58" s="67" t="s">
        <v>388</v>
      </c>
      <c r="O58" s="134"/>
      <c r="P58" s="134"/>
      <c r="Q58" s="134"/>
      <c r="R58" s="134"/>
      <c r="S58" s="134"/>
      <c r="T58" s="134"/>
      <c r="U58" s="134"/>
      <c r="V58" s="134"/>
      <c r="W58" s="21">
        <f>_xlfn.IFNA(VLOOKUP($N58,_2021_luik_II[#All],2,FALSE),0)</f>
        <v>0</v>
      </c>
      <c r="X58" s="21">
        <f>_xlfn.IFNA(VLOOKUP($N58,_2021_luik_II[#All],3,FALSE),0)/7</f>
        <v>0</v>
      </c>
      <c r="Y58" s="21">
        <f>_xlfn.IFNA(VLOOKUP($N58,_2022_luik_II[#All],2,FALSE),0)</f>
        <v>0</v>
      </c>
      <c r="Z58" s="21">
        <f>_xlfn.IFNA(VLOOKUP($N58,_2022_luik_II[#All],3,FALSE),0)</f>
        <v>0</v>
      </c>
      <c r="AA58" s="21">
        <f>_xlfn.IFNA(VLOOKUP($N58,_2023_luik_II[#All],2,FALSE),0)</f>
        <v>0</v>
      </c>
      <c r="AB58" s="21">
        <f>_xlfn.IFNA(VLOOKUP($N58,_2023_luik_II[#All],3,FALSE),0)</f>
        <v>0</v>
      </c>
      <c r="AC58" s="21">
        <f>_xlfn.IFNA(VLOOKUP($N58,_2024_luik_II[#All],2,FALSE),0)</f>
        <v>0</v>
      </c>
      <c r="AD58" s="21">
        <f>_xlfn.IFNA(VLOOKUP($N58,_2024_luik_II[#All],3,FALSE),0)</f>
        <v>0</v>
      </c>
      <c r="AF58" s="30" t="str">
        <f t="shared" si="14"/>
        <v>Lijn bevat gegevens</v>
      </c>
    </row>
    <row r="59" spans="1:32" ht="42" thickBot="1" x14ac:dyDescent="0.35">
      <c r="A59" s="12"/>
      <c r="B59" s="18"/>
      <c r="C59" s="19" t="s">
        <v>17</v>
      </c>
      <c r="D59" s="88" t="s">
        <v>201</v>
      </c>
      <c r="E59" s="59" t="s">
        <v>508</v>
      </c>
      <c r="F59" s="58" t="s">
        <v>508</v>
      </c>
      <c r="G59" s="58" t="s">
        <v>508</v>
      </c>
      <c r="H59" s="58" t="s">
        <v>508</v>
      </c>
      <c r="I59" s="20"/>
      <c r="J59" s="75"/>
      <c r="K59" s="74"/>
      <c r="L59" s="19"/>
      <c r="M59" s="19"/>
      <c r="N59" s="67" t="s">
        <v>389</v>
      </c>
      <c r="O59" s="134"/>
      <c r="P59" s="134"/>
      <c r="Q59" s="134"/>
      <c r="R59" s="134"/>
      <c r="S59" s="134"/>
      <c r="T59" s="134"/>
      <c r="U59" s="134"/>
      <c r="V59" s="134"/>
      <c r="W59" s="21">
        <f>_xlfn.IFNA(VLOOKUP($N59,_2021_luik_II[#All],2,FALSE),0)</f>
        <v>0</v>
      </c>
      <c r="X59" s="21">
        <f>_xlfn.IFNA(VLOOKUP($N59,_2021_luik_II[#All],3,FALSE),0)/5</f>
        <v>0</v>
      </c>
      <c r="Y59" s="21">
        <f>_xlfn.IFNA(VLOOKUP($N59,_2022_luik_II[#All],2,FALSE),0)</f>
        <v>0</v>
      </c>
      <c r="Z59" s="21">
        <f>_xlfn.IFNA(VLOOKUP($N59,_2022_luik_II[#All],3,FALSE),0)/5</f>
        <v>0</v>
      </c>
      <c r="AA59" s="21">
        <f>_xlfn.IFNA(VLOOKUP($N59,_2023_luik_II[#All],2,FALSE),0)</f>
        <v>0</v>
      </c>
      <c r="AB59" s="21">
        <f>_xlfn.IFNA(VLOOKUP($N59,_2023_luik_II[#All],3,FALSE),0)</f>
        <v>0</v>
      </c>
      <c r="AC59" s="21">
        <f>_xlfn.IFNA(VLOOKUP($N59,_2024_luik_II[#All],2,FALSE),0)</f>
        <v>0</v>
      </c>
      <c r="AD59" s="21">
        <f>_xlfn.IFNA(VLOOKUP($N59,_2024_luik_II[#All],3,FALSE),0)</f>
        <v>0</v>
      </c>
      <c r="AF59" s="30" t="str">
        <f t="shared" si="14"/>
        <v>Lijn bevat gegevens</v>
      </c>
    </row>
    <row r="60" spans="1:32" ht="42" thickBot="1" x14ac:dyDescent="0.35">
      <c r="A60" s="12"/>
      <c r="B60" s="18"/>
      <c r="C60" s="19" t="s">
        <v>18</v>
      </c>
      <c r="D60" s="88" t="s">
        <v>202</v>
      </c>
      <c r="E60" s="59" t="s">
        <v>508</v>
      </c>
      <c r="F60" s="58" t="s">
        <v>508</v>
      </c>
      <c r="G60" s="58" t="s">
        <v>508</v>
      </c>
      <c r="H60" s="58" t="s">
        <v>508</v>
      </c>
      <c r="I60" s="20"/>
      <c r="J60" s="75"/>
      <c r="K60" s="74"/>
      <c r="L60" s="19"/>
      <c r="M60" s="19"/>
      <c r="N60" s="67" t="s">
        <v>390</v>
      </c>
      <c r="O60" s="134"/>
      <c r="P60" s="134"/>
      <c r="Q60" s="134"/>
      <c r="R60" s="134"/>
      <c r="S60" s="134"/>
      <c r="T60" s="134"/>
      <c r="U60" s="134"/>
      <c r="V60" s="134"/>
      <c r="W60" s="21">
        <f>_xlfn.IFNA(VLOOKUP($N60,_2021_luik_II[#All],2,FALSE),0)</f>
        <v>0</v>
      </c>
      <c r="X60" s="21">
        <f>_xlfn.IFNA(VLOOKUP($N60,_2021_luik_II[#All],3,FALSE),0)/3</f>
        <v>0</v>
      </c>
      <c r="Y60" s="21">
        <f>_xlfn.IFNA(VLOOKUP($N60,_2022_luik_II[#All],2,FALSE),0)</f>
        <v>0</v>
      </c>
      <c r="Z60" s="21">
        <f>_xlfn.IFNA(VLOOKUP($N60,_2022_luik_II[#All],3,FALSE),0)</f>
        <v>0</v>
      </c>
      <c r="AA60" s="21">
        <f>_xlfn.IFNA(VLOOKUP($N60,_2023_luik_II[#All],2,FALSE),0)</f>
        <v>0</v>
      </c>
      <c r="AB60" s="21">
        <f>_xlfn.IFNA(VLOOKUP($N60,_2023_luik_II[#All],3,FALSE),0)</f>
        <v>0</v>
      </c>
      <c r="AC60" s="21">
        <f>_xlfn.IFNA(VLOOKUP($N60,_2024_luik_II[#All],2,FALSE),0)</f>
        <v>0</v>
      </c>
      <c r="AD60" s="21">
        <f>_xlfn.IFNA(VLOOKUP($N60,_2024_luik_II[#All],3,FALSE),0)</f>
        <v>0</v>
      </c>
      <c r="AF60" s="30" t="str">
        <f t="shared" ref="AF60" si="18">IF(AND(ISBLANK(D60),SUM(O60:AD60)=0),"Lijn bevat geen gegevens","Lijn bevat gegevens")</f>
        <v>Lijn bevat gegevens</v>
      </c>
    </row>
    <row r="61" spans="1:32" ht="42" thickBot="1" x14ac:dyDescent="0.35">
      <c r="A61" s="12"/>
      <c r="B61" s="18"/>
      <c r="C61" s="19" t="s">
        <v>19</v>
      </c>
      <c r="D61" s="80" t="s">
        <v>203</v>
      </c>
      <c r="E61" s="58"/>
      <c r="F61" s="58"/>
      <c r="G61" s="58" t="s">
        <v>508</v>
      </c>
      <c r="H61" s="58" t="s">
        <v>508</v>
      </c>
      <c r="I61" s="20"/>
      <c r="J61" s="75"/>
      <c r="K61" s="74"/>
      <c r="L61" s="19"/>
      <c r="M61" s="19"/>
      <c r="N61" s="67" t="s">
        <v>391</v>
      </c>
      <c r="O61" s="134"/>
      <c r="P61" s="134"/>
      <c r="Q61" s="134"/>
      <c r="R61" s="134"/>
      <c r="S61" s="134"/>
      <c r="T61" s="134"/>
      <c r="U61" s="134"/>
      <c r="V61" s="134"/>
      <c r="W61" s="21">
        <f>_xlfn.IFNA(VLOOKUP($N61,_2021_luik_II[#All],2,FALSE),0)</f>
        <v>0</v>
      </c>
      <c r="X61" s="21">
        <f>_xlfn.IFNA(VLOOKUP($N61,_2021_luik_II[#All],3,FALSE),0)/3</f>
        <v>0</v>
      </c>
      <c r="Y61" s="21">
        <f>_xlfn.IFNA(VLOOKUP($N61,_2022_luik_II[#All],2,FALSE),0)</f>
        <v>0</v>
      </c>
      <c r="Z61" s="21">
        <f>_xlfn.IFNA(VLOOKUP($N61,_2022_luik_II[#All],3,FALSE),0)</f>
        <v>0</v>
      </c>
      <c r="AA61" s="21">
        <f>_xlfn.IFNA(VLOOKUP($N61,_2023_luik_II[#All],2,FALSE),0)</f>
        <v>0</v>
      </c>
      <c r="AB61" s="21">
        <f>_xlfn.IFNA(VLOOKUP($N61,_2023_luik_II[#All],3,FALSE),0)</f>
        <v>0</v>
      </c>
      <c r="AC61" s="21">
        <f>_xlfn.IFNA(VLOOKUP($N61,_2024_luik_II[#All],2,FALSE),0)</f>
        <v>0</v>
      </c>
      <c r="AD61" s="21">
        <f>_xlfn.IFNA(VLOOKUP($N61,_2024_luik_II[#All],3,FALSE),0)</f>
        <v>0</v>
      </c>
      <c r="AF61" s="30" t="str">
        <f t="shared" si="14"/>
        <v>Lijn bevat gegevens</v>
      </c>
    </row>
    <row r="62" spans="1:32" ht="15" thickBot="1" x14ac:dyDescent="0.35">
      <c r="A62" s="12"/>
      <c r="B62" s="13" t="s">
        <v>30</v>
      </c>
      <c r="C62" s="15"/>
      <c r="D62" s="188" t="s">
        <v>175</v>
      </c>
      <c r="E62" s="189"/>
      <c r="F62" s="189"/>
      <c r="G62" s="189"/>
      <c r="H62" s="190"/>
      <c r="I62" s="14"/>
      <c r="J62" s="15"/>
      <c r="K62" s="15"/>
      <c r="L62" s="15"/>
      <c r="M62" s="15"/>
      <c r="N62" s="116"/>
      <c r="O62" s="133">
        <f t="shared" ref="O62:AD62" si="19">SUM(O63:O65)</f>
        <v>0</v>
      </c>
      <c r="P62" s="133">
        <f t="shared" si="19"/>
        <v>0</v>
      </c>
      <c r="Q62" s="133">
        <f t="shared" si="19"/>
        <v>0</v>
      </c>
      <c r="R62" s="133">
        <f t="shared" si="19"/>
        <v>0</v>
      </c>
      <c r="S62" s="133">
        <f t="shared" si="19"/>
        <v>0</v>
      </c>
      <c r="T62" s="133">
        <f t="shared" si="19"/>
        <v>0</v>
      </c>
      <c r="U62" s="133">
        <f t="shared" si="19"/>
        <v>0</v>
      </c>
      <c r="V62" s="133">
        <f t="shared" si="19"/>
        <v>0</v>
      </c>
      <c r="W62" s="17">
        <f t="shared" si="19"/>
        <v>0</v>
      </c>
      <c r="X62" s="17">
        <f t="shared" si="19"/>
        <v>0</v>
      </c>
      <c r="Y62" s="17">
        <f t="shared" si="19"/>
        <v>0</v>
      </c>
      <c r="Z62" s="17">
        <f t="shared" si="19"/>
        <v>0</v>
      </c>
      <c r="AA62" s="17">
        <f t="shared" si="19"/>
        <v>0</v>
      </c>
      <c r="AB62" s="17">
        <f t="shared" si="19"/>
        <v>0</v>
      </c>
      <c r="AC62" s="17">
        <f t="shared" si="19"/>
        <v>0</v>
      </c>
      <c r="AD62" s="17">
        <f t="shared" si="19"/>
        <v>0</v>
      </c>
      <c r="AF62" s="30" t="str">
        <f t="shared" ref="AF62:AF65" si="20">IF(AND(ISBLANK(D62),SUM(O62:AD62)=0),"Lijn bevat geen gegevens","Lijn bevat gegevens")</f>
        <v>Lijn bevat gegevens</v>
      </c>
    </row>
    <row r="63" spans="1:32" ht="15" thickBot="1" x14ac:dyDescent="0.35">
      <c r="A63" s="12"/>
      <c r="B63" s="18"/>
      <c r="C63" s="19" t="s">
        <v>16</v>
      </c>
      <c r="D63" s="80" t="s">
        <v>204</v>
      </c>
      <c r="E63" s="63" t="s">
        <v>508</v>
      </c>
      <c r="F63" s="63" t="s">
        <v>508</v>
      </c>
      <c r="G63" s="63" t="s">
        <v>508</v>
      </c>
      <c r="H63" s="63" t="s">
        <v>508</v>
      </c>
      <c r="I63" s="20"/>
      <c r="J63" s="65"/>
      <c r="K63" s="65"/>
      <c r="L63" s="19"/>
      <c r="M63" s="19"/>
      <c r="N63" s="67" t="s">
        <v>392</v>
      </c>
      <c r="O63" s="134"/>
      <c r="P63" s="134"/>
      <c r="Q63" s="134"/>
      <c r="R63" s="134"/>
      <c r="S63" s="134"/>
      <c r="T63" s="134"/>
      <c r="U63" s="134"/>
      <c r="V63" s="134"/>
      <c r="W63" s="21">
        <f>_xlfn.IFNA(VLOOKUP($N63,_2021_luik_II[#All],2,FALSE),0)</f>
        <v>0</v>
      </c>
      <c r="X63" s="21">
        <f>_xlfn.IFNA(VLOOKUP($N63,_2021_luik_II[#All],3,FALSE),0)</f>
        <v>0</v>
      </c>
      <c r="Y63" s="21">
        <f>_xlfn.IFNA(VLOOKUP($N63,_2022_luik_II[#All],2,FALSE),0)</f>
        <v>0</v>
      </c>
      <c r="Z63" s="21">
        <f>_xlfn.IFNA(VLOOKUP($N63,_2022_luik_II[#All],3,FALSE),0)</f>
        <v>0</v>
      </c>
      <c r="AA63" s="21">
        <f>_xlfn.IFNA(VLOOKUP($N63,_2023_luik_II[#All],2,FALSE),0)</f>
        <v>0</v>
      </c>
      <c r="AB63" s="21">
        <f>_xlfn.IFNA(VLOOKUP($N63,_2023_luik_II[#All],3,FALSE),0)</f>
        <v>0</v>
      </c>
      <c r="AC63" s="21">
        <f>_xlfn.IFNA(VLOOKUP($N63,_2024_luik_II[#All],2,FALSE),0)</f>
        <v>0</v>
      </c>
      <c r="AD63" s="21">
        <f>_xlfn.IFNA(VLOOKUP($N63,_2024_luik_II[#All],3,FALSE),0)</f>
        <v>0</v>
      </c>
      <c r="AF63" s="30" t="str">
        <f t="shared" si="20"/>
        <v>Lijn bevat gegevens</v>
      </c>
    </row>
    <row r="64" spans="1:32" ht="28.2" thickBot="1" x14ac:dyDescent="0.35">
      <c r="A64" s="12"/>
      <c r="B64" s="18"/>
      <c r="C64" s="19" t="s">
        <v>17</v>
      </c>
      <c r="D64" s="88" t="s">
        <v>205</v>
      </c>
      <c r="E64" s="59" t="s">
        <v>508</v>
      </c>
      <c r="F64" s="58" t="s">
        <v>508</v>
      </c>
      <c r="G64" s="58" t="s">
        <v>508</v>
      </c>
      <c r="H64" s="58" t="s">
        <v>508</v>
      </c>
      <c r="I64" s="20"/>
      <c r="J64" s="65"/>
      <c r="K64" s="65"/>
      <c r="L64" s="19"/>
      <c r="M64" s="19"/>
      <c r="N64" s="67" t="s">
        <v>393</v>
      </c>
      <c r="O64" s="134"/>
      <c r="P64" s="134"/>
      <c r="Q64" s="134"/>
      <c r="R64" s="134"/>
      <c r="S64" s="134"/>
      <c r="T64" s="134"/>
      <c r="U64" s="134"/>
      <c r="V64" s="134"/>
      <c r="W64" s="21">
        <f>_xlfn.IFNA(VLOOKUP($N64,_2021_luik_II[#All],2,FALSE),0)</f>
        <v>0</v>
      </c>
      <c r="X64" s="21">
        <f>_xlfn.IFNA(VLOOKUP($N64,_2021_luik_II[#All],3,FALSE),0)/5</f>
        <v>0</v>
      </c>
      <c r="Y64" s="21">
        <f>_xlfn.IFNA(VLOOKUP($N64,_2022_luik_II[#All],2,FALSE),0)</f>
        <v>0</v>
      </c>
      <c r="Z64" s="21">
        <f>_xlfn.IFNA(VLOOKUP($N64,_2022_luik_II[#All],3,FALSE),0)/5</f>
        <v>0</v>
      </c>
      <c r="AA64" s="21">
        <f>_xlfn.IFNA(VLOOKUP($N64,_2023_luik_II[#All],2,FALSE),0)</f>
        <v>0</v>
      </c>
      <c r="AB64" s="21">
        <f>_xlfn.IFNA(VLOOKUP($N64,_2023_luik_II[#All],3,FALSE),0)</f>
        <v>0</v>
      </c>
      <c r="AC64" s="21">
        <f>_xlfn.IFNA(VLOOKUP($N64,_2024_luik_II[#All],2,FALSE),0)</f>
        <v>0</v>
      </c>
      <c r="AD64" s="21">
        <f>_xlfn.IFNA(VLOOKUP($N64,_2024_luik_II[#All],3,FALSE),0)</f>
        <v>0</v>
      </c>
      <c r="AF64" s="30" t="str">
        <f t="shared" si="20"/>
        <v>Lijn bevat gegevens</v>
      </c>
    </row>
    <row r="65" spans="1:32" ht="28.2" thickBot="1" x14ac:dyDescent="0.35">
      <c r="A65" s="12"/>
      <c r="B65" s="18"/>
      <c r="C65" s="19" t="s">
        <v>18</v>
      </c>
      <c r="D65" s="80" t="s">
        <v>206</v>
      </c>
      <c r="E65" s="58" t="s">
        <v>508</v>
      </c>
      <c r="F65" s="58" t="s">
        <v>508</v>
      </c>
      <c r="G65" s="58" t="s">
        <v>508</v>
      </c>
      <c r="H65" s="58" t="s">
        <v>508</v>
      </c>
      <c r="I65" s="20"/>
      <c r="J65" s="65"/>
      <c r="K65" s="65"/>
      <c r="L65" s="19"/>
      <c r="M65" s="19"/>
      <c r="N65" s="67" t="s">
        <v>394</v>
      </c>
      <c r="O65" s="134"/>
      <c r="P65" s="134"/>
      <c r="Q65" s="134"/>
      <c r="R65" s="134"/>
      <c r="S65" s="134"/>
      <c r="T65" s="134"/>
      <c r="U65" s="134"/>
      <c r="V65" s="134"/>
      <c r="W65" s="21">
        <f>_xlfn.IFNA(VLOOKUP($N65,_2021_luik_II[#All],2,FALSE),0)</f>
        <v>0</v>
      </c>
      <c r="X65" s="21">
        <f>_xlfn.IFNA(VLOOKUP($N65,_2021_luik_II[#All],3,FALSE),0)</f>
        <v>0</v>
      </c>
      <c r="Y65" s="21">
        <f>_xlfn.IFNA(VLOOKUP($N65,_2022_luik_II[#All],2,FALSE),0)</f>
        <v>0</v>
      </c>
      <c r="Z65" s="21">
        <f>_xlfn.IFNA(VLOOKUP($N65,_2022_luik_II[#All],3,FALSE),0)</f>
        <v>0</v>
      </c>
      <c r="AA65" s="21">
        <f>_xlfn.IFNA(VLOOKUP($N65,_2023_luik_II[#All],2,FALSE),0)</f>
        <v>0</v>
      </c>
      <c r="AB65" s="21">
        <f>_xlfn.IFNA(VLOOKUP($N65,_2023_luik_II[#All],3,FALSE),0)</f>
        <v>0</v>
      </c>
      <c r="AC65" s="21">
        <f>_xlfn.IFNA(VLOOKUP($N65,_2024_luik_II[#All],2,FALSE),0)</f>
        <v>0</v>
      </c>
      <c r="AD65" s="21">
        <f>_xlfn.IFNA(VLOOKUP($N65,_2024_luik_II[#All],3,FALSE),0)</f>
        <v>0</v>
      </c>
      <c r="AF65" s="30" t="str">
        <f t="shared" si="20"/>
        <v>Lijn bevat gegevens</v>
      </c>
    </row>
    <row r="66" spans="1:32" ht="15" thickBot="1" x14ac:dyDescent="0.35">
      <c r="A66" s="12"/>
      <c r="B66" s="13" t="s">
        <v>173</v>
      </c>
      <c r="C66" s="15"/>
      <c r="D66" s="188" t="s">
        <v>176</v>
      </c>
      <c r="E66" s="189"/>
      <c r="F66" s="189"/>
      <c r="G66" s="189"/>
      <c r="H66" s="190"/>
      <c r="I66" s="14"/>
      <c r="J66" s="15"/>
      <c r="K66" s="15"/>
      <c r="L66" s="15"/>
      <c r="M66" s="15"/>
      <c r="N66" s="116"/>
      <c r="O66" s="133">
        <f t="shared" ref="O66:AD66" si="21">SUM(O67:O70)</f>
        <v>0</v>
      </c>
      <c r="P66" s="133">
        <f t="shared" si="21"/>
        <v>0</v>
      </c>
      <c r="Q66" s="133">
        <f t="shared" si="21"/>
        <v>0</v>
      </c>
      <c r="R66" s="133">
        <f t="shared" si="21"/>
        <v>0</v>
      </c>
      <c r="S66" s="133">
        <f t="shared" si="21"/>
        <v>0</v>
      </c>
      <c r="T66" s="133">
        <f t="shared" si="21"/>
        <v>0</v>
      </c>
      <c r="U66" s="133">
        <f t="shared" si="21"/>
        <v>0</v>
      </c>
      <c r="V66" s="133">
        <f t="shared" si="21"/>
        <v>0</v>
      </c>
      <c r="W66" s="17">
        <f t="shared" si="21"/>
        <v>0</v>
      </c>
      <c r="X66" s="17">
        <f t="shared" si="21"/>
        <v>0</v>
      </c>
      <c r="Y66" s="17">
        <f t="shared" si="21"/>
        <v>0</v>
      </c>
      <c r="Z66" s="17">
        <f t="shared" si="21"/>
        <v>0</v>
      </c>
      <c r="AA66" s="17">
        <f t="shared" si="21"/>
        <v>0</v>
      </c>
      <c r="AB66" s="17">
        <f t="shared" si="21"/>
        <v>0</v>
      </c>
      <c r="AC66" s="17">
        <f t="shared" si="21"/>
        <v>0</v>
      </c>
      <c r="AD66" s="17">
        <f t="shared" si="21"/>
        <v>0</v>
      </c>
      <c r="AF66" s="30" t="str">
        <f t="shared" si="14"/>
        <v>Lijn bevat gegevens</v>
      </c>
    </row>
    <row r="67" spans="1:32" ht="28.2" thickBot="1" x14ac:dyDescent="0.35">
      <c r="A67" s="12"/>
      <c r="B67" s="18"/>
      <c r="C67" s="19" t="s">
        <v>16</v>
      </c>
      <c r="D67" s="80" t="s">
        <v>207</v>
      </c>
      <c r="E67" s="63" t="s">
        <v>508</v>
      </c>
      <c r="F67" s="63" t="s">
        <v>508</v>
      </c>
      <c r="G67" s="63" t="s">
        <v>508</v>
      </c>
      <c r="H67" s="63" t="s">
        <v>508</v>
      </c>
      <c r="I67" s="20"/>
      <c r="J67" s="65"/>
      <c r="K67" s="65"/>
      <c r="L67" s="19"/>
      <c r="M67" s="19"/>
      <c r="N67" s="67" t="s">
        <v>395</v>
      </c>
      <c r="O67" s="134"/>
      <c r="P67" s="134"/>
      <c r="Q67" s="134"/>
      <c r="R67" s="134"/>
      <c r="S67" s="134"/>
      <c r="T67" s="134"/>
      <c r="U67" s="134"/>
      <c r="V67" s="134"/>
      <c r="W67" s="21">
        <f>_xlfn.IFNA(VLOOKUP($N67,_2021_luik_II[#All],2,FALSE),0)</f>
        <v>0</v>
      </c>
      <c r="X67" s="21">
        <f>_xlfn.IFNA(VLOOKUP($N67,_2021_luik_II[#All],3,FALSE),0)</f>
        <v>0</v>
      </c>
      <c r="Y67" s="21">
        <f>_xlfn.IFNA(VLOOKUP($N67,_2022_luik_II[#All],2,FALSE),0)</f>
        <v>0</v>
      </c>
      <c r="Z67" s="21">
        <f>_xlfn.IFNA(VLOOKUP($N67,_2022_luik_II[#All],3,FALSE),0)</f>
        <v>0</v>
      </c>
      <c r="AA67" s="21">
        <f>_xlfn.IFNA(VLOOKUP($N67,_2023_luik_II[#All],2,FALSE),0)</f>
        <v>0</v>
      </c>
      <c r="AB67" s="21">
        <f>_xlfn.IFNA(VLOOKUP($N67,_2023_luik_II[#All],3,FALSE),0)</f>
        <v>0</v>
      </c>
      <c r="AC67" s="21">
        <f>_xlfn.IFNA(VLOOKUP($N67,_2024_luik_II[#All],2,FALSE),0)</f>
        <v>0</v>
      </c>
      <c r="AD67" s="21">
        <f>_xlfn.IFNA(VLOOKUP($N67,_2024_luik_II[#All],3,FALSE),0)</f>
        <v>0</v>
      </c>
      <c r="AF67" s="30" t="str">
        <f t="shared" si="14"/>
        <v>Lijn bevat gegevens</v>
      </c>
    </row>
    <row r="68" spans="1:32" ht="28.2" thickBot="1" x14ac:dyDescent="0.35">
      <c r="A68" s="12"/>
      <c r="B68" s="18"/>
      <c r="C68" s="19" t="s">
        <v>17</v>
      </c>
      <c r="D68" s="88" t="s">
        <v>208</v>
      </c>
      <c r="E68" s="59" t="s">
        <v>508</v>
      </c>
      <c r="F68" s="58" t="s">
        <v>508</v>
      </c>
      <c r="G68" s="58" t="s">
        <v>508</v>
      </c>
      <c r="H68" s="58" t="s">
        <v>508</v>
      </c>
      <c r="I68" s="20"/>
      <c r="J68" s="65"/>
      <c r="K68" s="65"/>
      <c r="L68" s="19"/>
      <c r="M68" s="19"/>
      <c r="N68" s="67" t="s">
        <v>396</v>
      </c>
      <c r="O68" s="134"/>
      <c r="P68" s="134"/>
      <c r="Q68" s="134"/>
      <c r="R68" s="134"/>
      <c r="S68" s="134"/>
      <c r="T68" s="134"/>
      <c r="U68" s="134"/>
      <c r="V68" s="134"/>
      <c r="W68" s="21">
        <f>_xlfn.IFNA(VLOOKUP($N68,_2021_luik_II[#All],2,FALSE),0)</f>
        <v>0</v>
      </c>
      <c r="X68" s="21">
        <f>_xlfn.IFNA(VLOOKUP($N68,_2021_luik_II[#All],3,FALSE),0)/5</f>
        <v>0</v>
      </c>
      <c r="Y68" s="21">
        <f>_xlfn.IFNA(VLOOKUP($N68,_2022_luik_II[#All],2,FALSE),0)</f>
        <v>0</v>
      </c>
      <c r="Z68" s="21">
        <f>_xlfn.IFNA(VLOOKUP($N68,_2022_luik_II[#All],3,FALSE),0)/5</f>
        <v>0</v>
      </c>
      <c r="AA68" s="21">
        <f>_xlfn.IFNA(VLOOKUP($N68,_2023_luik_II[#All],2,FALSE),0)</f>
        <v>0</v>
      </c>
      <c r="AB68" s="21">
        <f>_xlfn.IFNA(VLOOKUP($N68,_2023_luik_II[#All],3,FALSE),0)</f>
        <v>0</v>
      </c>
      <c r="AC68" s="21">
        <f>_xlfn.IFNA(VLOOKUP($N68,_2024_luik_II[#All],2,FALSE),0)</f>
        <v>0</v>
      </c>
      <c r="AD68" s="21">
        <f>_xlfn.IFNA(VLOOKUP($N68,_2024_luik_II[#All],3,FALSE),0)</f>
        <v>0</v>
      </c>
      <c r="AF68" s="30" t="str">
        <f t="shared" si="14"/>
        <v>Lijn bevat gegevens</v>
      </c>
    </row>
    <row r="69" spans="1:32" ht="15" thickBot="1" x14ac:dyDescent="0.35">
      <c r="A69" s="12"/>
      <c r="B69" s="18"/>
      <c r="C69" s="19" t="s">
        <v>18</v>
      </c>
      <c r="D69" s="88" t="s">
        <v>346</v>
      </c>
      <c r="E69" s="59" t="s">
        <v>508</v>
      </c>
      <c r="F69" s="58" t="s">
        <v>508</v>
      </c>
      <c r="G69" s="58" t="s">
        <v>508</v>
      </c>
      <c r="H69" s="58" t="s">
        <v>508</v>
      </c>
      <c r="I69" s="20"/>
      <c r="J69" s="65"/>
      <c r="K69" s="65"/>
      <c r="L69" s="19"/>
      <c r="M69" s="19"/>
      <c r="N69" s="67" t="s">
        <v>397</v>
      </c>
      <c r="O69" s="134"/>
      <c r="P69" s="134"/>
      <c r="Q69" s="134"/>
      <c r="R69" s="134"/>
      <c r="S69" s="134"/>
      <c r="T69" s="134"/>
      <c r="U69" s="134"/>
      <c r="V69" s="134"/>
      <c r="W69" s="21">
        <f>_xlfn.IFNA(VLOOKUP($N69,_2021_luik_II[#All],2,FALSE),0)</f>
        <v>0</v>
      </c>
      <c r="X69" s="21">
        <f>_xlfn.IFNA(VLOOKUP($N69,_2021_luik_II[#All],3,FALSE),0)</f>
        <v>0</v>
      </c>
      <c r="Y69" s="21">
        <f>_xlfn.IFNA(VLOOKUP($N69,_2022_luik_II[#All],2,FALSE),0)</f>
        <v>0</v>
      </c>
      <c r="Z69" s="21">
        <f>_xlfn.IFNA(VLOOKUP($N69,_2022_luik_II[#All],3,FALSE),0)</f>
        <v>0</v>
      </c>
      <c r="AA69" s="21">
        <f>_xlfn.IFNA(VLOOKUP($N69,_2023_luik_II[#All],2,FALSE),0)</f>
        <v>0</v>
      </c>
      <c r="AB69" s="21">
        <f>_xlfn.IFNA(VLOOKUP($N69,_2023_luik_II[#All],3,FALSE),0)</f>
        <v>0</v>
      </c>
      <c r="AC69" s="21">
        <f>_xlfn.IFNA(VLOOKUP($N69,_2024_luik_II[#All],2,FALSE),0)</f>
        <v>0</v>
      </c>
      <c r="AD69" s="21">
        <f>_xlfn.IFNA(VLOOKUP($N69,_2024_luik_II[#All],3,FALSE),0)</f>
        <v>0</v>
      </c>
      <c r="AF69" s="30" t="str">
        <f t="shared" ref="AF69" si="22">IF(AND(ISBLANK(D69),SUM(O69:AD69)=0),"Lijn bevat geen gegevens","Lijn bevat gegevens")</f>
        <v>Lijn bevat gegevens</v>
      </c>
    </row>
    <row r="70" spans="1:32" ht="15" thickBot="1" x14ac:dyDescent="0.35">
      <c r="A70" s="12"/>
      <c r="B70" s="18"/>
      <c r="C70" s="19" t="s">
        <v>19</v>
      </c>
      <c r="D70" s="80" t="s">
        <v>209</v>
      </c>
      <c r="E70" s="58"/>
      <c r="F70" s="58"/>
      <c r="G70" s="58"/>
      <c r="H70" s="58" t="s">
        <v>508</v>
      </c>
      <c r="I70" s="20"/>
      <c r="J70" s="65"/>
      <c r="K70" s="65"/>
      <c r="L70" s="19"/>
      <c r="M70" s="19"/>
      <c r="N70" s="67" t="s">
        <v>398</v>
      </c>
      <c r="O70" s="134"/>
      <c r="P70" s="134"/>
      <c r="Q70" s="134"/>
      <c r="R70" s="134"/>
      <c r="S70" s="134"/>
      <c r="T70" s="134"/>
      <c r="U70" s="134"/>
      <c r="V70" s="134"/>
      <c r="W70" s="21">
        <f>_xlfn.IFNA(VLOOKUP($N70,_2021_luik_II[#All],2,FALSE),0)</f>
        <v>0</v>
      </c>
      <c r="X70" s="21">
        <f>_xlfn.IFNA(VLOOKUP($N70,_2021_luik_II[#All],3,FALSE),0)</f>
        <v>0</v>
      </c>
      <c r="Y70" s="21">
        <f>_xlfn.IFNA(VLOOKUP($N70,_2022_luik_II[#All],2,FALSE),0)</f>
        <v>0</v>
      </c>
      <c r="Z70" s="21">
        <f>_xlfn.IFNA(VLOOKUP($N70,_2022_luik_II[#All],3,FALSE),0)</f>
        <v>0</v>
      </c>
      <c r="AA70" s="21">
        <f>_xlfn.IFNA(VLOOKUP($N70,_2023_luik_II[#All],2,FALSE),0)</f>
        <v>0</v>
      </c>
      <c r="AB70" s="21">
        <f>_xlfn.IFNA(VLOOKUP($N70,_2023_luik_II[#All],3,FALSE),0)</f>
        <v>0</v>
      </c>
      <c r="AC70" s="21">
        <f>_xlfn.IFNA(VLOOKUP($N70,_2024_luik_II[#All],2,FALSE),0)</f>
        <v>0</v>
      </c>
      <c r="AD70" s="21">
        <f>_xlfn.IFNA(VLOOKUP($N70,_2024_luik_II[#All],3,FALSE),0)</f>
        <v>0</v>
      </c>
      <c r="AF70" s="30" t="str">
        <f t="shared" si="14"/>
        <v>Lijn bevat gegevens</v>
      </c>
    </row>
    <row r="71" spans="1:32" ht="15" thickBot="1" x14ac:dyDescent="0.35">
      <c r="A71" s="12"/>
      <c r="B71" s="13" t="s">
        <v>174</v>
      </c>
      <c r="C71" s="15"/>
      <c r="D71" s="188" t="s">
        <v>177</v>
      </c>
      <c r="E71" s="189"/>
      <c r="F71" s="189"/>
      <c r="G71" s="189"/>
      <c r="H71" s="190"/>
      <c r="I71" s="14" t="s">
        <v>510</v>
      </c>
      <c r="J71" s="15"/>
      <c r="K71" s="15"/>
      <c r="L71" s="15"/>
      <c r="M71" s="15"/>
      <c r="N71" s="116"/>
      <c r="O71" s="133">
        <f t="shared" ref="O71:AD71" si="23">SUM(O75:O78)</f>
        <v>0</v>
      </c>
      <c r="P71" s="133">
        <f t="shared" si="23"/>
        <v>0</v>
      </c>
      <c r="Q71" s="133">
        <f t="shared" si="23"/>
        <v>0</v>
      </c>
      <c r="R71" s="133">
        <f t="shared" si="23"/>
        <v>0</v>
      </c>
      <c r="S71" s="133">
        <f t="shared" si="23"/>
        <v>0</v>
      </c>
      <c r="T71" s="133">
        <f t="shared" si="23"/>
        <v>0</v>
      </c>
      <c r="U71" s="133">
        <f t="shared" si="23"/>
        <v>0</v>
      </c>
      <c r="V71" s="133">
        <f t="shared" si="23"/>
        <v>0</v>
      </c>
      <c r="W71" s="17">
        <f t="shared" si="23"/>
        <v>0</v>
      </c>
      <c r="X71" s="17">
        <f t="shared" si="23"/>
        <v>0</v>
      </c>
      <c r="Y71" s="17">
        <f t="shared" si="23"/>
        <v>0</v>
      </c>
      <c r="Z71" s="17">
        <f t="shared" si="23"/>
        <v>0</v>
      </c>
      <c r="AA71" s="17">
        <f t="shared" si="23"/>
        <v>0</v>
      </c>
      <c r="AB71" s="17">
        <f t="shared" si="23"/>
        <v>0</v>
      </c>
      <c r="AC71" s="17">
        <f t="shared" si="23"/>
        <v>0</v>
      </c>
      <c r="AD71" s="17">
        <f t="shared" si="23"/>
        <v>0</v>
      </c>
      <c r="AF71" s="30" t="str">
        <f t="shared" ref="AF71:AF78" si="24">IF(AND(ISBLANK(D71),SUM(O71:AD71)=0),"Lijn bevat geen gegevens","Lijn bevat gegevens")</f>
        <v>Lijn bevat gegevens</v>
      </c>
    </row>
    <row r="72" spans="1:32" ht="28.2" thickBot="1" x14ac:dyDescent="0.35">
      <c r="A72" s="12"/>
      <c r="B72" s="18"/>
      <c r="C72" s="19" t="s">
        <v>16</v>
      </c>
      <c r="D72" s="80" t="s">
        <v>210</v>
      </c>
      <c r="E72" s="63" t="s">
        <v>508</v>
      </c>
      <c r="F72" s="63" t="s">
        <v>508</v>
      </c>
      <c r="G72" s="63" t="s">
        <v>508</v>
      </c>
      <c r="H72" s="63" t="s">
        <v>508</v>
      </c>
      <c r="I72" s="20"/>
      <c r="J72" s="65"/>
      <c r="K72" s="65"/>
      <c r="L72" s="19"/>
      <c r="M72" s="19"/>
      <c r="N72" s="67" t="s">
        <v>399</v>
      </c>
      <c r="O72" s="134"/>
      <c r="P72" s="134"/>
      <c r="Q72" s="134"/>
      <c r="R72" s="134"/>
      <c r="S72" s="134"/>
      <c r="T72" s="134"/>
      <c r="U72" s="134"/>
      <c r="V72" s="134"/>
      <c r="W72" s="21">
        <f>_xlfn.IFNA(VLOOKUP($N72,_2021_luik_II[#All],2,FALSE),0)</f>
        <v>0</v>
      </c>
      <c r="X72" s="21">
        <f>_xlfn.IFNA(VLOOKUP($N72,_2021_luik_II[#All],3,FALSE),0)</f>
        <v>0</v>
      </c>
      <c r="Y72" s="21">
        <f>_xlfn.IFNA(VLOOKUP($N72,_2022_luik_II[#All],2,FALSE),0)</f>
        <v>0</v>
      </c>
      <c r="Z72" s="21">
        <f>_xlfn.IFNA(VLOOKUP($N72,_2022_luik_II[#All],3,FALSE),0)</f>
        <v>0</v>
      </c>
      <c r="AA72" s="21">
        <f>_xlfn.IFNA(VLOOKUP($N72,_2023_luik_II[#All],2,FALSE),0)</f>
        <v>0</v>
      </c>
      <c r="AB72" s="21">
        <f>_xlfn.IFNA(VLOOKUP($N72,_2023_luik_II[#All],3,FALSE),0)</f>
        <v>0</v>
      </c>
      <c r="AC72" s="21">
        <f>_xlfn.IFNA(VLOOKUP($N72,_2024_luik_II[#All],2,FALSE),0)</f>
        <v>0</v>
      </c>
      <c r="AD72" s="21">
        <f>_xlfn.IFNA(VLOOKUP($N72,_2024_luik_II[#All],3,FALSE),0)</f>
        <v>0</v>
      </c>
      <c r="AF72" s="30" t="str">
        <f t="shared" ref="AF72:AF74" si="25">IF(AND(ISBLANK(D72),SUM(O72:AD72)=0),"Lijn bevat geen gegevens","Lijn bevat gegevens")</f>
        <v>Lijn bevat gegevens</v>
      </c>
    </row>
    <row r="73" spans="1:32" ht="28.2" thickBot="1" x14ac:dyDescent="0.35">
      <c r="A73" s="12"/>
      <c r="B73" s="18"/>
      <c r="C73" s="19" t="s">
        <v>17</v>
      </c>
      <c r="D73" s="88" t="s">
        <v>211</v>
      </c>
      <c r="E73" s="59" t="s">
        <v>508</v>
      </c>
      <c r="F73" s="58" t="s">
        <v>508</v>
      </c>
      <c r="G73" s="58" t="s">
        <v>508</v>
      </c>
      <c r="H73" s="58" t="s">
        <v>508</v>
      </c>
      <c r="I73" s="20"/>
      <c r="J73" s="65"/>
      <c r="K73" s="65"/>
      <c r="L73" s="19"/>
      <c r="M73" s="19"/>
      <c r="N73" s="67" t="s">
        <v>400</v>
      </c>
      <c r="O73" s="134"/>
      <c r="P73" s="134"/>
      <c r="Q73" s="134"/>
      <c r="R73" s="134"/>
      <c r="S73" s="134"/>
      <c r="T73" s="134"/>
      <c r="U73" s="134"/>
      <c r="V73" s="134"/>
      <c r="W73" s="21">
        <f>_xlfn.IFNA(VLOOKUP($N73,_2021_luik_II[#All],2,FALSE),0)</f>
        <v>0</v>
      </c>
      <c r="X73" s="21">
        <f>_xlfn.IFNA(VLOOKUP($N73,_2021_luik_II[#All],3,FALSE),0)/5</f>
        <v>0</v>
      </c>
      <c r="Y73" s="21">
        <f>_xlfn.IFNA(VLOOKUP($N73,_2022_luik_II[#All],2,FALSE),0)</f>
        <v>0</v>
      </c>
      <c r="Z73" s="21">
        <f>_xlfn.IFNA(VLOOKUP($N73,_2022_luik_II[#All],3,FALSE),0)/5</f>
        <v>0</v>
      </c>
      <c r="AA73" s="21">
        <f>_xlfn.IFNA(VLOOKUP($N73,_2023_luik_II[#All],2,FALSE),0)</f>
        <v>0</v>
      </c>
      <c r="AB73" s="21">
        <f>_xlfn.IFNA(VLOOKUP($N73,_2023_luik_II[#All],3,FALSE),0)</f>
        <v>0</v>
      </c>
      <c r="AC73" s="21">
        <f>_xlfn.IFNA(VLOOKUP($N73,_2024_luik_II[#All],2,FALSE),0)</f>
        <v>0</v>
      </c>
      <c r="AD73" s="21">
        <f>_xlfn.IFNA(VLOOKUP($N73,_2024_luik_II[#All],3,FALSE),0)</f>
        <v>0</v>
      </c>
      <c r="AF73" s="30" t="str">
        <f t="shared" si="25"/>
        <v>Lijn bevat gegevens</v>
      </c>
    </row>
    <row r="74" spans="1:32" ht="28.2" thickBot="1" x14ac:dyDescent="0.35">
      <c r="A74" s="12"/>
      <c r="B74" s="18"/>
      <c r="C74" s="19" t="s">
        <v>18</v>
      </c>
      <c r="D74" s="88" t="s">
        <v>212</v>
      </c>
      <c r="E74" s="59" t="s">
        <v>508</v>
      </c>
      <c r="F74" s="58" t="s">
        <v>508</v>
      </c>
      <c r="G74" s="58" t="s">
        <v>508</v>
      </c>
      <c r="H74" s="58" t="s">
        <v>508</v>
      </c>
      <c r="I74" s="20"/>
      <c r="J74" s="65"/>
      <c r="K74" s="65"/>
      <c r="L74" s="19"/>
      <c r="M74" s="19"/>
      <c r="N74" s="67" t="s">
        <v>401</v>
      </c>
      <c r="O74" s="134"/>
      <c r="P74" s="134"/>
      <c r="Q74" s="134"/>
      <c r="R74" s="134"/>
      <c r="S74" s="134"/>
      <c r="T74" s="134"/>
      <c r="U74" s="134"/>
      <c r="V74" s="134"/>
      <c r="W74" s="21">
        <f>_xlfn.IFNA(VLOOKUP($N74,_2021_luik_II[#All],2,FALSE),0)</f>
        <v>0</v>
      </c>
      <c r="X74" s="21">
        <f>_xlfn.IFNA(VLOOKUP($N74,_2021_luik_II[#All],3,FALSE),0)</f>
        <v>0</v>
      </c>
      <c r="Y74" s="21">
        <f>_xlfn.IFNA(VLOOKUP($N74,_2022_luik_II[#All],2,FALSE),0)</f>
        <v>0</v>
      </c>
      <c r="Z74" s="21">
        <f>_xlfn.IFNA(VLOOKUP($N74,_2022_luik_II[#All],3,FALSE),0)</f>
        <v>0</v>
      </c>
      <c r="AA74" s="21">
        <f>_xlfn.IFNA(VLOOKUP($N74,_2023_luik_II[#All],2,FALSE),0)</f>
        <v>0</v>
      </c>
      <c r="AB74" s="21">
        <f>_xlfn.IFNA(VLOOKUP($N74,_2023_luik_II[#All],3,FALSE),0)</f>
        <v>0</v>
      </c>
      <c r="AC74" s="21">
        <f>_xlfn.IFNA(VLOOKUP($N74,_2024_luik_II[#All],2,FALSE),0)</f>
        <v>0</v>
      </c>
      <c r="AD74" s="21">
        <f>_xlfn.IFNA(VLOOKUP($N74,_2024_luik_II[#All],3,FALSE),0)</f>
        <v>0</v>
      </c>
      <c r="AF74" s="30" t="str">
        <f t="shared" si="25"/>
        <v>Lijn bevat gegevens</v>
      </c>
    </row>
    <row r="75" spans="1:32" ht="28.2" thickBot="1" x14ac:dyDescent="0.35">
      <c r="A75" s="12"/>
      <c r="B75" s="18"/>
      <c r="C75" s="19" t="s">
        <v>19</v>
      </c>
      <c r="D75" s="88" t="s">
        <v>213</v>
      </c>
      <c r="E75" s="64" t="s">
        <v>508</v>
      </c>
      <c r="F75" s="63" t="s">
        <v>508</v>
      </c>
      <c r="G75" s="63" t="s">
        <v>508</v>
      </c>
      <c r="H75" s="63" t="s">
        <v>508</v>
      </c>
      <c r="I75" s="20"/>
      <c r="J75" s="65"/>
      <c r="K75" s="65"/>
      <c r="L75" s="19"/>
      <c r="M75" s="19"/>
      <c r="N75" s="67" t="s">
        <v>402</v>
      </c>
      <c r="O75" s="134"/>
      <c r="P75" s="134"/>
      <c r="Q75" s="134"/>
      <c r="R75" s="134"/>
      <c r="S75" s="134"/>
      <c r="T75" s="134"/>
      <c r="U75" s="134"/>
      <c r="V75" s="134"/>
      <c r="W75" s="21">
        <f>_xlfn.IFNA(VLOOKUP($N75,_2021_luik_II[#All],2,FALSE),0)</f>
        <v>0</v>
      </c>
      <c r="X75" s="21">
        <f>_xlfn.IFNA(VLOOKUP($N75,_2021_luik_II[#All],3,FALSE),0)</f>
        <v>0</v>
      </c>
      <c r="Y75" s="21">
        <f>_xlfn.IFNA(VLOOKUP($N75,_2022_luik_II[#All],2,FALSE),0)</f>
        <v>0</v>
      </c>
      <c r="Z75" s="21">
        <f>_xlfn.IFNA(VLOOKUP($N75,_2022_luik_II[#All],3,FALSE),0)</f>
        <v>0</v>
      </c>
      <c r="AA75" s="21">
        <f>_xlfn.IFNA(VLOOKUP($N75,_2023_luik_II[#All],2,FALSE),0)</f>
        <v>0</v>
      </c>
      <c r="AB75" s="21">
        <f>_xlfn.IFNA(VLOOKUP($N75,_2023_luik_II[#All],3,FALSE),0)</f>
        <v>0</v>
      </c>
      <c r="AC75" s="21">
        <f>_xlfn.IFNA(VLOOKUP($N75,_2024_luik_II[#All],2,FALSE),0)</f>
        <v>0</v>
      </c>
      <c r="AD75" s="21">
        <f>_xlfn.IFNA(VLOOKUP($N75,_2024_luik_II[#All],3,FALSE),0)</f>
        <v>0</v>
      </c>
      <c r="AF75" s="30" t="str">
        <f t="shared" si="24"/>
        <v>Lijn bevat gegevens</v>
      </c>
    </row>
    <row r="76" spans="1:32" ht="28.2" thickBot="1" x14ac:dyDescent="0.35">
      <c r="A76" s="12"/>
      <c r="B76" s="18"/>
      <c r="C76" s="19" t="s">
        <v>20</v>
      </c>
      <c r="D76" s="80" t="s">
        <v>214</v>
      </c>
      <c r="E76" s="58" t="s">
        <v>508</v>
      </c>
      <c r="F76" s="58" t="s">
        <v>508</v>
      </c>
      <c r="G76" s="58" t="s">
        <v>508</v>
      </c>
      <c r="H76" s="58" t="s">
        <v>508</v>
      </c>
      <c r="I76" s="20"/>
      <c r="J76" s="65"/>
      <c r="K76" s="65"/>
      <c r="L76" s="19"/>
      <c r="M76" s="19"/>
      <c r="N76" s="67" t="s">
        <v>403</v>
      </c>
      <c r="O76" s="134"/>
      <c r="P76" s="134"/>
      <c r="Q76" s="134"/>
      <c r="R76" s="134"/>
      <c r="S76" s="134"/>
      <c r="T76" s="134"/>
      <c r="U76" s="134"/>
      <c r="V76" s="134"/>
      <c r="W76" s="21">
        <f>_xlfn.IFNA(VLOOKUP($N76,_2021_luik_II[#All],2,FALSE),0)</f>
        <v>0</v>
      </c>
      <c r="X76" s="21">
        <f>_xlfn.IFNA(VLOOKUP($N76,_2021_luik_II[#All],3,FALSE),0)/5</f>
        <v>0</v>
      </c>
      <c r="Y76" s="21">
        <f>_xlfn.IFNA(VLOOKUP($N76,_2022_luik_II[#All],2,FALSE),0)</f>
        <v>0</v>
      </c>
      <c r="Z76" s="21">
        <f>_xlfn.IFNA(VLOOKUP($N76,_2022_luik_II[#All],3,FALSE),0)/5</f>
        <v>0</v>
      </c>
      <c r="AA76" s="21">
        <f>_xlfn.IFNA(VLOOKUP($N76,_2023_luik_II[#All],2,FALSE),0)</f>
        <v>0</v>
      </c>
      <c r="AB76" s="21">
        <f>_xlfn.IFNA(VLOOKUP($N76,_2023_luik_II[#All],3,FALSE),0)</f>
        <v>0</v>
      </c>
      <c r="AC76" s="21">
        <f>_xlfn.IFNA(VLOOKUP($N76,_2024_luik_II[#All],2,FALSE),0)</f>
        <v>0</v>
      </c>
      <c r="AD76" s="21">
        <f>_xlfn.IFNA(VLOOKUP($N76,_2024_luik_II[#All],3,FALSE),0)</f>
        <v>0</v>
      </c>
      <c r="AF76" s="30" t="str">
        <f t="shared" si="24"/>
        <v>Lijn bevat gegevens</v>
      </c>
    </row>
    <row r="77" spans="1:32" ht="28.2" thickBot="1" x14ac:dyDescent="0.35">
      <c r="A77" s="12"/>
      <c r="B77" s="18"/>
      <c r="C77" s="19" t="s">
        <v>21</v>
      </c>
      <c r="D77" s="88" t="s">
        <v>215</v>
      </c>
      <c r="E77" s="59" t="s">
        <v>508</v>
      </c>
      <c r="F77" s="58" t="s">
        <v>508</v>
      </c>
      <c r="G77" s="58" t="s">
        <v>508</v>
      </c>
      <c r="H77" s="58" t="s">
        <v>508</v>
      </c>
      <c r="I77" s="20"/>
      <c r="J77" s="65"/>
      <c r="K77" s="65"/>
      <c r="L77" s="19"/>
      <c r="M77" s="19"/>
      <c r="N77" s="67" t="s">
        <v>404</v>
      </c>
      <c r="O77" s="134"/>
      <c r="P77" s="134"/>
      <c r="Q77" s="134"/>
      <c r="R77" s="134"/>
      <c r="S77" s="134"/>
      <c r="T77" s="134"/>
      <c r="U77" s="134"/>
      <c r="V77" s="134"/>
      <c r="W77" s="21">
        <f>_xlfn.IFNA(VLOOKUP($N77,_2021_luik_II[#All],2,FALSE),0)</f>
        <v>0</v>
      </c>
      <c r="X77" s="21">
        <f>_xlfn.IFNA(VLOOKUP($N77,_2021_luik_II[#All],3,FALSE),0)</f>
        <v>0</v>
      </c>
      <c r="Y77" s="21">
        <f>_xlfn.IFNA(VLOOKUP($N77,_2022_luik_II[#All],2,FALSE),0)</f>
        <v>0</v>
      </c>
      <c r="Z77" s="21">
        <f>_xlfn.IFNA(VLOOKUP($N77,_2022_luik_II[#All],3,FALSE),0)</f>
        <v>0</v>
      </c>
      <c r="AA77" s="21">
        <f>_xlfn.IFNA(VLOOKUP($N77,_2023_luik_II[#All],2,FALSE),0)</f>
        <v>0</v>
      </c>
      <c r="AB77" s="21">
        <f>_xlfn.IFNA(VLOOKUP($N77,_2023_luik_II[#All],3,FALSE),0)</f>
        <v>0</v>
      </c>
      <c r="AC77" s="21">
        <f>_xlfn.IFNA(VLOOKUP($N77,_2024_luik_II[#All],2,FALSE),0)</f>
        <v>0</v>
      </c>
      <c r="AD77" s="21">
        <f>_xlfn.IFNA(VLOOKUP($N77,_2024_luik_II[#All],3,FALSE),0)</f>
        <v>0</v>
      </c>
      <c r="AF77" s="30" t="str">
        <f t="shared" ref="AF77" si="26">IF(AND(ISBLANK(D77),SUM(O77:AD77)=0),"Lijn bevat geen gegevens","Lijn bevat gegevens")</f>
        <v>Lijn bevat gegevens</v>
      </c>
    </row>
    <row r="78" spans="1:32" ht="28.2" thickBot="1" x14ac:dyDescent="0.35">
      <c r="A78" s="12"/>
      <c r="B78" s="18"/>
      <c r="C78" s="19" t="s">
        <v>22</v>
      </c>
      <c r="D78" s="80" t="s">
        <v>216</v>
      </c>
      <c r="E78" s="58" t="s">
        <v>508</v>
      </c>
      <c r="F78" s="58" t="s">
        <v>508</v>
      </c>
      <c r="G78" s="58" t="s">
        <v>508</v>
      </c>
      <c r="H78" s="58" t="s">
        <v>508</v>
      </c>
      <c r="I78" s="20"/>
      <c r="J78" s="65"/>
      <c r="K78" s="65"/>
      <c r="L78" s="19"/>
      <c r="M78" s="19"/>
      <c r="N78" s="67" t="s">
        <v>405</v>
      </c>
      <c r="O78" s="134"/>
      <c r="P78" s="134"/>
      <c r="Q78" s="134"/>
      <c r="R78" s="134"/>
      <c r="S78" s="134"/>
      <c r="T78" s="134"/>
      <c r="U78" s="134"/>
      <c r="V78" s="134"/>
      <c r="W78" s="21">
        <f>_xlfn.IFNA(VLOOKUP($N78,_2021_luik_II[#All],2,FALSE),0)</f>
        <v>0</v>
      </c>
      <c r="X78" s="21">
        <f>_xlfn.IFNA(VLOOKUP($N78,_2021_luik_II[#All],3,FALSE),0)</f>
        <v>0</v>
      </c>
      <c r="Y78" s="21">
        <f>_xlfn.IFNA(VLOOKUP($N78,_2022_luik_II[#All],2,FALSE),0)</f>
        <v>0</v>
      </c>
      <c r="Z78" s="21">
        <f>_xlfn.IFNA(VLOOKUP($N78,_2022_luik_II[#All],3,FALSE),0)</f>
        <v>0</v>
      </c>
      <c r="AA78" s="21">
        <f>_xlfn.IFNA(VLOOKUP($N78,_2023_luik_II[#All],2,FALSE),0)</f>
        <v>0</v>
      </c>
      <c r="AB78" s="21">
        <f>_xlfn.IFNA(VLOOKUP($N78,_2023_luik_II[#All],3,FALSE),0)</f>
        <v>0</v>
      </c>
      <c r="AC78" s="21">
        <f>_xlfn.IFNA(VLOOKUP($N78,_2024_luik_II[#All],2,FALSE),0)</f>
        <v>0</v>
      </c>
      <c r="AD78" s="21">
        <f>_xlfn.IFNA(VLOOKUP($N78,_2024_luik_II[#All],3,FALSE),0)</f>
        <v>0</v>
      </c>
      <c r="AF78" s="30" t="str">
        <f t="shared" si="24"/>
        <v>Lijn bevat gegevens</v>
      </c>
    </row>
    <row r="79" spans="1:32" ht="36" customHeight="1" thickBot="1" x14ac:dyDescent="0.35">
      <c r="A79" s="22" t="s">
        <v>32</v>
      </c>
      <c r="B79" s="23"/>
      <c r="C79" s="23"/>
      <c r="D79" s="195" t="s">
        <v>217</v>
      </c>
      <c r="E79" s="195"/>
      <c r="F79" s="195"/>
      <c r="G79" s="195"/>
      <c r="H79" s="195"/>
      <c r="I79" s="24" t="s">
        <v>516</v>
      </c>
      <c r="J79" s="25"/>
      <c r="K79" s="25"/>
      <c r="L79" s="25"/>
      <c r="M79" s="25"/>
      <c r="N79" s="117"/>
      <c r="O79" s="132">
        <v>30557.040000000001</v>
      </c>
      <c r="P79" s="132">
        <v>1420</v>
      </c>
      <c r="Q79" s="132">
        <v>29495.4</v>
      </c>
      <c r="R79" s="132">
        <v>1420</v>
      </c>
      <c r="S79" s="132">
        <v>30070.83</v>
      </c>
      <c r="T79" s="132">
        <v>1420</v>
      </c>
      <c r="U79" s="132">
        <v>29995.040000000001</v>
      </c>
      <c r="V79" s="132">
        <v>1420</v>
      </c>
      <c r="W79" s="11">
        <f t="shared" ref="W79:AD79" si="27">W80+W84+W98</f>
        <v>0</v>
      </c>
      <c r="X79" s="11">
        <f t="shared" si="27"/>
        <v>0</v>
      </c>
      <c r="Y79" s="11">
        <f t="shared" si="27"/>
        <v>0</v>
      </c>
      <c r="Z79" s="11">
        <f t="shared" si="27"/>
        <v>0</v>
      </c>
      <c r="AA79" s="11">
        <f t="shared" si="27"/>
        <v>0</v>
      </c>
      <c r="AB79" s="11">
        <f t="shared" si="27"/>
        <v>0</v>
      </c>
      <c r="AC79" s="11">
        <f t="shared" si="27"/>
        <v>0</v>
      </c>
      <c r="AD79" s="11">
        <f t="shared" si="27"/>
        <v>0</v>
      </c>
      <c r="AF79" s="30" t="str">
        <f t="shared" ref="AF79:AF89" si="28">IF(AND(ISBLANK(D79),SUM(O79:AD79)=0),"Lijn bevat geen gegevens","Lijn bevat gegevens")</f>
        <v>Lijn bevat gegevens</v>
      </c>
    </row>
    <row r="80" spans="1:32" ht="15" thickBot="1" x14ac:dyDescent="0.35">
      <c r="A80" s="12"/>
      <c r="B80" s="38" t="s">
        <v>15</v>
      </c>
      <c r="C80" s="13"/>
      <c r="D80" s="187" t="s">
        <v>218</v>
      </c>
      <c r="E80" s="187"/>
      <c r="F80" s="187"/>
      <c r="G80" s="187"/>
      <c r="H80" s="187"/>
      <c r="I80" s="14"/>
      <c r="J80" s="15"/>
      <c r="K80" s="15"/>
      <c r="L80" s="15"/>
      <c r="M80" s="15"/>
      <c r="N80" s="116"/>
      <c r="O80" s="133">
        <f t="shared" ref="O80:AD80" si="29">SUM(O81:O83)</f>
        <v>0</v>
      </c>
      <c r="P80" s="133">
        <f t="shared" si="29"/>
        <v>0</v>
      </c>
      <c r="Q80" s="133">
        <f t="shared" si="29"/>
        <v>0</v>
      </c>
      <c r="R80" s="133">
        <f t="shared" si="29"/>
        <v>0</v>
      </c>
      <c r="S80" s="133">
        <f t="shared" si="29"/>
        <v>0</v>
      </c>
      <c r="T80" s="133">
        <f t="shared" si="29"/>
        <v>0</v>
      </c>
      <c r="U80" s="133">
        <f t="shared" si="29"/>
        <v>0</v>
      </c>
      <c r="V80" s="133">
        <f t="shared" si="29"/>
        <v>0</v>
      </c>
      <c r="W80" s="17">
        <f t="shared" si="29"/>
        <v>0</v>
      </c>
      <c r="X80" s="17">
        <f t="shared" si="29"/>
        <v>0</v>
      </c>
      <c r="Y80" s="17">
        <f t="shared" si="29"/>
        <v>0</v>
      </c>
      <c r="Z80" s="17">
        <f t="shared" si="29"/>
        <v>0</v>
      </c>
      <c r="AA80" s="17">
        <f t="shared" si="29"/>
        <v>0</v>
      </c>
      <c r="AB80" s="17">
        <f t="shared" si="29"/>
        <v>0</v>
      </c>
      <c r="AC80" s="17">
        <f t="shared" si="29"/>
        <v>0</v>
      </c>
      <c r="AD80" s="17">
        <f t="shared" si="29"/>
        <v>0</v>
      </c>
      <c r="AF80" s="30" t="str">
        <f t="shared" si="28"/>
        <v>Lijn bevat gegevens</v>
      </c>
    </row>
    <row r="81" spans="1:32" ht="55.8" thickBot="1" x14ac:dyDescent="0.35">
      <c r="A81" s="12"/>
      <c r="B81" s="18"/>
      <c r="C81" s="19" t="s">
        <v>16</v>
      </c>
      <c r="D81" s="79" t="s">
        <v>222</v>
      </c>
      <c r="E81" s="63" t="s">
        <v>508</v>
      </c>
      <c r="F81" s="63" t="s">
        <v>508</v>
      </c>
      <c r="G81" s="63" t="s">
        <v>508</v>
      </c>
      <c r="H81" s="63" t="s">
        <v>508</v>
      </c>
      <c r="I81" s="20"/>
      <c r="J81" s="65"/>
      <c r="K81" s="74"/>
      <c r="L81" s="19"/>
      <c r="M81" s="19"/>
      <c r="N81" s="67" t="s">
        <v>406</v>
      </c>
      <c r="O81" s="134"/>
      <c r="P81" s="134"/>
      <c r="Q81" s="134"/>
      <c r="R81" s="134"/>
      <c r="S81" s="134"/>
      <c r="T81" s="134"/>
      <c r="U81" s="134"/>
      <c r="V81" s="134"/>
      <c r="W81" s="21">
        <f>_xlfn.IFNA(VLOOKUP($N81,_2021_luik_II[#All],2,FALSE),0)</f>
        <v>0</v>
      </c>
      <c r="X81" s="21">
        <f>_xlfn.IFNA(VLOOKUP($N81,_2021_luik_II[#All],3,FALSE),0)</f>
        <v>0</v>
      </c>
      <c r="Y81" s="21">
        <f>_xlfn.IFNA(VLOOKUP($N81,_2022_luik_II[#All],2,FALSE),0)</f>
        <v>0</v>
      </c>
      <c r="Z81" s="21">
        <f>_xlfn.IFNA(VLOOKUP($N81,_2022_luik_II[#All],3,FALSE),0)</f>
        <v>0</v>
      </c>
      <c r="AA81" s="21">
        <f>_xlfn.IFNA(VLOOKUP($N81,_2023_luik_II[#All],2,FALSE),0)</f>
        <v>0</v>
      </c>
      <c r="AB81" s="21">
        <f>_xlfn.IFNA(VLOOKUP($N81,_2023_luik_II[#All],3,FALSE),0)</f>
        <v>0</v>
      </c>
      <c r="AC81" s="21">
        <f>_xlfn.IFNA(VLOOKUP($N81,_2024_luik_II[#All],2,FALSE),0)</f>
        <v>0</v>
      </c>
      <c r="AD81" s="21">
        <f>_xlfn.IFNA(VLOOKUP($N81,_2024_luik_II[#All],3,FALSE),0)</f>
        <v>0</v>
      </c>
      <c r="AF81" s="30" t="str">
        <f t="shared" si="28"/>
        <v>Lijn bevat gegevens</v>
      </c>
    </row>
    <row r="82" spans="1:32" ht="28.2" thickBot="1" x14ac:dyDescent="0.35">
      <c r="A82" s="12"/>
      <c r="B82" s="18"/>
      <c r="C82" s="19" t="s">
        <v>17</v>
      </c>
      <c r="D82" s="95" t="s">
        <v>223</v>
      </c>
      <c r="E82" s="64" t="s">
        <v>508</v>
      </c>
      <c r="F82" s="63"/>
      <c r="G82" s="63" t="s">
        <v>508</v>
      </c>
      <c r="H82" s="63"/>
      <c r="I82" s="20"/>
      <c r="J82" s="65"/>
      <c r="K82" s="74"/>
      <c r="L82" s="19"/>
      <c r="M82" s="19"/>
      <c r="N82" s="67" t="s">
        <v>407</v>
      </c>
      <c r="O82" s="134"/>
      <c r="P82" s="134"/>
      <c r="Q82" s="134"/>
      <c r="R82" s="134"/>
      <c r="S82" s="134"/>
      <c r="T82" s="134"/>
      <c r="U82" s="134"/>
      <c r="V82" s="134"/>
      <c r="W82" s="21">
        <f>_xlfn.IFNA(VLOOKUP($N82,_2021_luik_II[#All],2,FALSE),0)</f>
        <v>0</v>
      </c>
      <c r="X82" s="21">
        <f>_xlfn.IFNA(VLOOKUP($N82,_2021_luik_II[#All],3,FALSE),0)</f>
        <v>0</v>
      </c>
      <c r="Y82" s="21">
        <f>_xlfn.IFNA(VLOOKUP($N82,_2022_luik_II[#All],2,FALSE),0)</f>
        <v>0</v>
      </c>
      <c r="Z82" s="21">
        <f>_xlfn.IFNA(VLOOKUP($N82,_2022_luik_II[#All],3,FALSE),0)</f>
        <v>0</v>
      </c>
      <c r="AA82" s="21">
        <f>_xlfn.IFNA(VLOOKUP($N82,_2023_luik_II[#All],2,FALSE),0)</f>
        <v>0</v>
      </c>
      <c r="AB82" s="21">
        <f>_xlfn.IFNA(VLOOKUP($N82,_2023_luik_II[#All],3,FALSE),0)</f>
        <v>0</v>
      </c>
      <c r="AC82" s="21">
        <f>_xlfn.IFNA(VLOOKUP($N82,_2024_luik_II[#All],2,FALSE),0)</f>
        <v>0</v>
      </c>
      <c r="AD82" s="21">
        <f>_xlfn.IFNA(VLOOKUP($N82,_2024_luik_II[#All],3,FALSE),0)</f>
        <v>0</v>
      </c>
      <c r="AF82" s="30" t="str">
        <f t="shared" si="28"/>
        <v>Lijn bevat gegevens</v>
      </c>
    </row>
    <row r="83" spans="1:32" ht="28.2" thickBot="1" x14ac:dyDescent="0.35">
      <c r="A83" s="12"/>
      <c r="B83" s="18"/>
      <c r="C83" s="19" t="s">
        <v>18</v>
      </c>
      <c r="D83" s="79" t="s">
        <v>224</v>
      </c>
      <c r="E83" s="63" t="s">
        <v>508</v>
      </c>
      <c r="F83" s="63" t="s">
        <v>508</v>
      </c>
      <c r="G83" s="63" t="s">
        <v>508</v>
      </c>
      <c r="H83" s="63" t="s">
        <v>508</v>
      </c>
      <c r="I83" s="20"/>
      <c r="J83" s="65"/>
      <c r="K83" s="74"/>
      <c r="L83" s="19"/>
      <c r="M83" s="19"/>
      <c r="N83" s="67" t="s">
        <v>408</v>
      </c>
      <c r="O83" s="134"/>
      <c r="P83" s="134"/>
      <c r="Q83" s="134"/>
      <c r="R83" s="134"/>
      <c r="S83" s="134"/>
      <c r="T83" s="134"/>
      <c r="U83" s="134"/>
      <c r="V83" s="134"/>
      <c r="W83" s="21">
        <f>_xlfn.IFNA(VLOOKUP($N83,_2021_luik_II[#All],2,FALSE),0)</f>
        <v>0</v>
      </c>
      <c r="X83" s="21">
        <f>_xlfn.IFNA(VLOOKUP($N83,_2021_luik_II[#All],3,FALSE),0)</f>
        <v>0</v>
      </c>
      <c r="Y83" s="21">
        <f>_xlfn.IFNA(VLOOKUP($N83,_2022_luik_II[#All],2,FALSE),0)</f>
        <v>0</v>
      </c>
      <c r="Z83" s="21">
        <f>_xlfn.IFNA(VLOOKUP($N83,_2022_luik_II[#All],3,FALSE),0)</f>
        <v>0</v>
      </c>
      <c r="AA83" s="21">
        <f>_xlfn.IFNA(VLOOKUP($N83,_2023_luik_II[#All],2,FALSE),0)</f>
        <v>0</v>
      </c>
      <c r="AB83" s="21">
        <f>_xlfn.IFNA(VLOOKUP($N83,_2023_luik_II[#All],3,FALSE),0)</f>
        <v>0</v>
      </c>
      <c r="AC83" s="21">
        <f>_xlfn.IFNA(VLOOKUP($N83,_2024_luik_II[#All],2,FALSE),0)</f>
        <v>0</v>
      </c>
      <c r="AD83" s="21">
        <f>_xlfn.IFNA(VLOOKUP($N83,_2024_luik_II[#All],3,FALSE),0)</f>
        <v>0</v>
      </c>
      <c r="AF83" s="30" t="str">
        <f t="shared" si="28"/>
        <v>Lijn bevat gegevens</v>
      </c>
    </row>
    <row r="84" spans="1:32" ht="15" thickBot="1" x14ac:dyDescent="0.35">
      <c r="A84" s="12"/>
      <c r="B84" s="38" t="s">
        <v>25</v>
      </c>
      <c r="C84" s="15"/>
      <c r="D84" s="187" t="s">
        <v>219</v>
      </c>
      <c r="E84" s="187"/>
      <c r="F84" s="187"/>
      <c r="G84" s="187"/>
      <c r="H84" s="187"/>
      <c r="I84" s="14"/>
      <c r="J84" s="15"/>
      <c r="K84" s="15"/>
      <c r="L84" s="15"/>
      <c r="M84" s="15"/>
      <c r="N84" s="116"/>
      <c r="O84" s="133">
        <f t="shared" ref="O84:AD84" si="30">SUM(O85:O89)</f>
        <v>0</v>
      </c>
      <c r="P84" s="133">
        <f t="shared" si="30"/>
        <v>0</v>
      </c>
      <c r="Q84" s="133">
        <f t="shared" si="30"/>
        <v>0</v>
      </c>
      <c r="R84" s="133">
        <f t="shared" si="30"/>
        <v>0</v>
      </c>
      <c r="S84" s="133">
        <f t="shared" si="30"/>
        <v>0</v>
      </c>
      <c r="T84" s="133">
        <f t="shared" si="30"/>
        <v>0</v>
      </c>
      <c r="U84" s="133">
        <f t="shared" si="30"/>
        <v>0</v>
      </c>
      <c r="V84" s="133">
        <f t="shared" si="30"/>
        <v>0</v>
      </c>
      <c r="W84" s="17">
        <f t="shared" si="30"/>
        <v>0</v>
      </c>
      <c r="X84" s="17">
        <f t="shared" si="30"/>
        <v>0</v>
      </c>
      <c r="Y84" s="17">
        <f t="shared" si="30"/>
        <v>0</v>
      </c>
      <c r="Z84" s="17">
        <f t="shared" si="30"/>
        <v>0</v>
      </c>
      <c r="AA84" s="17">
        <f t="shared" si="30"/>
        <v>0</v>
      </c>
      <c r="AB84" s="17">
        <f t="shared" si="30"/>
        <v>0</v>
      </c>
      <c r="AC84" s="17">
        <f t="shared" si="30"/>
        <v>0</v>
      </c>
      <c r="AD84" s="17">
        <f t="shared" si="30"/>
        <v>0</v>
      </c>
      <c r="AF84" s="30" t="str">
        <f t="shared" si="28"/>
        <v>Lijn bevat gegevens</v>
      </c>
    </row>
    <row r="85" spans="1:32" ht="15" thickBot="1" x14ac:dyDescent="0.35">
      <c r="A85" s="12"/>
      <c r="B85" s="18"/>
      <c r="C85" s="19" t="s">
        <v>16</v>
      </c>
      <c r="D85" s="91" t="s">
        <v>225</v>
      </c>
      <c r="E85" s="63" t="s">
        <v>508</v>
      </c>
      <c r="F85" s="63"/>
      <c r="G85" s="63"/>
      <c r="H85" s="63"/>
      <c r="I85" s="20"/>
      <c r="J85" s="65"/>
      <c r="K85" s="74"/>
      <c r="L85" s="19"/>
      <c r="M85" s="19"/>
      <c r="N85" s="67" t="s">
        <v>409</v>
      </c>
      <c r="O85" s="134"/>
      <c r="P85" s="134"/>
      <c r="Q85" s="134"/>
      <c r="R85" s="134"/>
      <c r="S85" s="134"/>
      <c r="T85" s="134"/>
      <c r="U85" s="134"/>
      <c r="V85" s="134"/>
      <c r="W85" s="21">
        <f>_xlfn.IFNA(VLOOKUP($N85,_2021_luik_II[#All],2,FALSE),0)</f>
        <v>0</v>
      </c>
      <c r="X85" s="21">
        <f>_xlfn.IFNA(VLOOKUP($N85,_2021_luik_II[#All],3,FALSE),0)</f>
        <v>0</v>
      </c>
      <c r="Y85" s="21">
        <f>_xlfn.IFNA(VLOOKUP($N85,_2022_luik_II[#All],2,FALSE),0)</f>
        <v>0</v>
      </c>
      <c r="Z85" s="21">
        <f>_xlfn.IFNA(VLOOKUP($N85,_2022_luik_II[#All],3,FALSE),0)</f>
        <v>0</v>
      </c>
      <c r="AA85" s="21">
        <f>_xlfn.IFNA(VLOOKUP($N85,_2023_luik_II[#All],2,FALSE),0)</f>
        <v>0</v>
      </c>
      <c r="AB85" s="21">
        <f>_xlfn.IFNA(VLOOKUP($N85,_2023_luik_II[#All],3,FALSE),0)</f>
        <v>0</v>
      </c>
      <c r="AC85" s="21">
        <f>_xlfn.IFNA(VLOOKUP($N85,_2024_luik_II[#All],2,FALSE),0)</f>
        <v>0</v>
      </c>
      <c r="AD85" s="21">
        <f>_xlfn.IFNA(VLOOKUP($N85,_2024_luik_II[#All],3,FALSE),0)</f>
        <v>0</v>
      </c>
      <c r="AF85" s="30" t="str">
        <f t="shared" si="28"/>
        <v>Lijn bevat gegevens</v>
      </c>
    </row>
    <row r="86" spans="1:32" ht="42" thickBot="1" x14ac:dyDescent="0.35">
      <c r="A86" s="12"/>
      <c r="B86" s="18"/>
      <c r="C86" s="19" t="s">
        <v>17</v>
      </c>
      <c r="D86" s="95" t="s">
        <v>227</v>
      </c>
      <c r="E86" s="64" t="s">
        <v>508</v>
      </c>
      <c r="F86" s="63" t="s">
        <v>508</v>
      </c>
      <c r="G86" s="63" t="s">
        <v>508</v>
      </c>
      <c r="H86" s="63" t="s">
        <v>508</v>
      </c>
      <c r="I86" s="20"/>
      <c r="J86" s="65"/>
      <c r="K86" s="74"/>
      <c r="L86" s="19"/>
      <c r="M86" s="19"/>
      <c r="N86" s="67" t="s">
        <v>410</v>
      </c>
      <c r="O86" s="134"/>
      <c r="P86" s="134"/>
      <c r="Q86" s="134"/>
      <c r="R86" s="134"/>
      <c r="S86" s="134"/>
      <c r="T86" s="134"/>
      <c r="U86" s="134"/>
      <c r="V86" s="134"/>
      <c r="W86" s="21">
        <f>_xlfn.IFNA(VLOOKUP($N86,_2021_luik_II[#All],2,FALSE),0)</f>
        <v>0</v>
      </c>
      <c r="X86" s="21">
        <f>_xlfn.IFNA(VLOOKUP($N86,_2021_luik_II[#All],3,FALSE),0)/4</f>
        <v>0</v>
      </c>
      <c r="Y86" s="21">
        <f>_xlfn.IFNA(VLOOKUP($N86,_2022_luik_II[#All],2,FALSE),0)/4</f>
        <v>0</v>
      </c>
      <c r="Z86" s="21">
        <f>_xlfn.IFNA(VLOOKUP($N86,_2022_luik_II[#All],3,FALSE),0)/4</f>
        <v>0</v>
      </c>
      <c r="AA86" s="21">
        <f>_xlfn.IFNA(VLOOKUP($N86,_2023_luik_II[#All],2,FALSE),0)</f>
        <v>0</v>
      </c>
      <c r="AB86" s="21">
        <f>_xlfn.IFNA(VLOOKUP($N86,_2023_luik_II[#All],3,FALSE),0)</f>
        <v>0</v>
      </c>
      <c r="AC86" s="21">
        <f>_xlfn.IFNA(VLOOKUP($N86,_2024_luik_II[#All],2,FALSE),0)</f>
        <v>0</v>
      </c>
      <c r="AD86" s="21">
        <f>_xlfn.IFNA(VLOOKUP($N86,_2024_luik_II[#All],3,FALSE),0)</f>
        <v>0</v>
      </c>
      <c r="AF86" s="30" t="str">
        <f t="shared" si="28"/>
        <v>Lijn bevat gegevens</v>
      </c>
    </row>
    <row r="87" spans="1:32" ht="42" thickBot="1" x14ac:dyDescent="0.35">
      <c r="A87" s="12"/>
      <c r="B87" s="18"/>
      <c r="C87" s="19" t="s">
        <v>18</v>
      </c>
      <c r="D87" s="95" t="s">
        <v>228</v>
      </c>
      <c r="E87" s="59" t="s">
        <v>508</v>
      </c>
      <c r="F87" s="58" t="s">
        <v>508</v>
      </c>
      <c r="G87" s="58" t="s">
        <v>508</v>
      </c>
      <c r="H87" s="58" t="s">
        <v>508</v>
      </c>
      <c r="I87" s="20"/>
      <c r="J87" s="65"/>
      <c r="K87" s="74"/>
      <c r="L87" s="19"/>
      <c r="M87" s="19"/>
      <c r="N87" s="67" t="s">
        <v>411</v>
      </c>
      <c r="O87" s="134"/>
      <c r="P87" s="134"/>
      <c r="Q87" s="134"/>
      <c r="R87" s="134"/>
      <c r="S87" s="134"/>
      <c r="T87" s="134"/>
      <c r="U87" s="134"/>
      <c r="V87" s="134"/>
      <c r="W87" s="21">
        <f>_xlfn.IFNA(VLOOKUP($N87,_2021_luik_II[#All],2,FALSE),0)</f>
        <v>0</v>
      </c>
      <c r="X87" s="21">
        <f>_xlfn.IFNA(VLOOKUP($N87,_2021_luik_II[#All],3,FALSE),0)</f>
        <v>0</v>
      </c>
      <c r="Y87" s="21">
        <f>_xlfn.IFNA(VLOOKUP($N87,_2022_luik_II[#All],2,FALSE),0)</f>
        <v>0</v>
      </c>
      <c r="Z87" s="21">
        <f>_xlfn.IFNA(VLOOKUP($N87,_2022_luik_II[#All],3,FALSE),0)</f>
        <v>0</v>
      </c>
      <c r="AA87" s="21">
        <f>_xlfn.IFNA(VLOOKUP($N87,_2023_luik_II[#All],2,FALSE),0)</f>
        <v>0</v>
      </c>
      <c r="AB87" s="21">
        <f>_xlfn.IFNA(VLOOKUP($N87,_2023_luik_II[#All],3,FALSE),0)</f>
        <v>0</v>
      </c>
      <c r="AC87" s="21">
        <f>_xlfn.IFNA(VLOOKUP($N87,_2024_luik_II[#All],2,FALSE),0)</f>
        <v>0</v>
      </c>
      <c r="AD87" s="21">
        <f>_xlfn.IFNA(VLOOKUP($N87,_2024_luik_II[#All],3,FALSE),0)</f>
        <v>0</v>
      </c>
      <c r="AF87" s="30" t="str">
        <f t="shared" si="28"/>
        <v>Lijn bevat gegevens</v>
      </c>
    </row>
    <row r="88" spans="1:32" ht="55.8" thickBot="1" x14ac:dyDescent="0.35">
      <c r="A88" s="12"/>
      <c r="B88" s="18"/>
      <c r="C88" s="19" t="s">
        <v>19</v>
      </c>
      <c r="D88" s="95" t="s">
        <v>226</v>
      </c>
      <c r="E88" s="59" t="s">
        <v>508</v>
      </c>
      <c r="F88" s="58" t="s">
        <v>508</v>
      </c>
      <c r="G88" s="58" t="s">
        <v>508</v>
      </c>
      <c r="H88" s="58" t="s">
        <v>508</v>
      </c>
      <c r="I88" s="20"/>
      <c r="J88" s="65"/>
      <c r="K88" s="74"/>
      <c r="L88" s="19"/>
      <c r="M88" s="19"/>
      <c r="N88" s="67" t="s">
        <v>412</v>
      </c>
      <c r="O88" s="134"/>
      <c r="P88" s="134"/>
      <c r="Q88" s="134"/>
      <c r="R88" s="134"/>
      <c r="S88" s="134"/>
      <c r="T88" s="134"/>
      <c r="U88" s="134"/>
      <c r="V88" s="134"/>
      <c r="W88" s="21">
        <f>_xlfn.IFNA(VLOOKUP($N88,_2021_luik_II[#All],2,FALSE),0)</f>
        <v>0</v>
      </c>
      <c r="X88" s="21">
        <f>_xlfn.IFNA(VLOOKUP($N88,_2021_luik_II[#All],3,FALSE),0)</f>
        <v>0</v>
      </c>
      <c r="Y88" s="21">
        <f>_xlfn.IFNA(VLOOKUP($N88,_2022_luik_II[#All],2,FALSE),0)</f>
        <v>0</v>
      </c>
      <c r="Z88" s="21">
        <f>_xlfn.IFNA(VLOOKUP($N88,_2022_luik_II[#All],3,FALSE),0)</f>
        <v>0</v>
      </c>
      <c r="AA88" s="21">
        <f>_xlfn.IFNA(VLOOKUP($N88,_2023_luik_II[#All],2,FALSE),0)</f>
        <v>0</v>
      </c>
      <c r="AB88" s="21">
        <f>_xlfn.IFNA(VLOOKUP($N88,_2023_luik_II[#All],3,FALSE),0)</f>
        <v>0</v>
      </c>
      <c r="AC88" s="21">
        <f>_xlfn.IFNA(VLOOKUP($N88,_2024_luik_II[#All],2,FALSE),0)</f>
        <v>0</v>
      </c>
      <c r="AD88" s="21">
        <f>_xlfn.IFNA(VLOOKUP($N88,_2024_luik_II[#All],3,FALSE),0)</f>
        <v>0</v>
      </c>
      <c r="AF88" s="30" t="str">
        <f t="shared" si="28"/>
        <v>Lijn bevat gegevens</v>
      </c>
    </row>
    <row r="89" spans="1:32" ht="28.2" thickBot="1" x14ac:dyDescent="0.35">
      <c r="A89" s="12"/>
      <c r="B89" s="18"/>
      <c r="C89" s="19" t="s">
        <v>20</v>
      </c>
      <c r="D89" s="79" t="s">
        <v>229</v>
      </c>
      <c r="E89" s="58" t="s">
        <v>508</v>
      </c>
      <c r="F89" s="58" t="s">
        <v>508</v>
      </c>
      <c r="G89" s="58" t="s">
        <v>508</v>
      </c>
      <c r="H89" s="58" t="s">
        <v>508</v>
      </c>
      <c r="I89" s="20"/>
      <c r="J89" s="65"/>
      <c r="K89" s="51"/>
      <c r="L89" s="19"/>
      <c r="M89" s="19"/>
      <c r="N89" s="41" t="s">
        <v>413</v>
      </c>
      <c r="O89" s="134"/>
      <c r="P89" s="134"/>
      <c r="Q89" s="134"/>
      <c r="R89" s="134"/>
      <c r="S89" s="134"/>
      <c r="T89" s="134"/>
      <c r="U89" s="134"/>
      <c r="V89" s="134"/>
      <c r="W89" s="21">
        <f>_xlfn.IFNA(VLOOKUP($N89,_2021_luik_II[#All],2,FALSE),0)</f>
        <v>0</v>
      </c>
      <c r="X89" s="21">
        <f>_xlfn.IFNA(VLOOKUP($N89,_2021_luik_II[#All],3,FALSE),0)/2</f>
        <v>0</v>
      </c>
      <c r="Y89" s="21">
        <f>_xlfn.IFNA(VLOOKUP($N89,_2022_luik_II[#All],2,FALSE),0)</f>
        <v>0</v>
      </c>
      <c r="Z89" s="21">
        <f>_xlfn.IFNA(VLOOKUP($N89,_2022_luik_II[#All],3,FALSE),0)/2</f>
        <v>0</v>
      </c>
      <c r="AA89" s="21">
        <f>_xlfn.IFNA(VLOOKUP($N89,_2023_luik_II[#All],2,FALSE),0)</f>
        <v>0</v>
      </c>
      <c r="AB89" s="21">
        <f>_xlfn.IFNA(VLOOKUP($N89,_2023_luik_II[#All],3,FALSE),0)</f>
        <v>0</v>
      </c>
      <c r="AC89" s="21">
        <f>_xlfn.IFNA(VLOOKUP($N89,_2024_luik_II[#All],2,FALSE),0)</f>
        <v>0</v>
      </c>
      <c r="AD89" s="21">
        <f>_xlfn.IFNA(VLOOKUP($N89,_2024_luik_II[#All],3,FALSE),0)</f>
        <v>0</v>
      </c>
      <c r="AF89" s="30" t="str">
        <f t="shared" si="28"/>
        <v>Lijn bevat gegevens</v>
      </c>
    </row>
    <row r="90" spans="1:32" ht="15" thickBot="1" x14ac:dyDescent="0.35">
      <c r="A90" s="12"/>
      <c r="B90" s="38" t="s">
        <v>26</v>
      </c>
      <c r="C90" s="15"/>
      <c r="D90" s="187" t="s">
        <v>220</v>
      </c>
      <c r="E90" s="187"/>
      <c r="F90" s="187"/>
      <c r="G90" s="187"/>
      <c r="H90" s="187"/>
      <c r="I90" s="14"/>
      <c r="J90" s="15"/>
      <c r="K90" s="15"/>
      <c r="L90" s="15"/>
      <c r="M90" s="15"/>
      <c r="N90" s="16"/>
      <c r="O90" s="133">
        <f t="shared" ref="O90:AD90" si="31">SUM(O91:O97)</f>
        <v>0</v>
      </c>
      <c r="P90" s="133">
        <f t="shared" si="31"/>
        <v>0</v>
      </c>
      <c r="Q90" s="133">
        <f t="shared" si="31"/>
        <v>0</v>
      </c>
      <c r="R90" s="133">
        <f t="shared" si="31"/>
        <v>0</v>
      </c>
      <c r="S90" s="133">
        <f t="shared" si="31"/>
        <v>0</v>
      </c>
      <c r="T90" s="133">
        <f t="shared" si="31"/>
        <v>0</v>
      </c>
      <c r="U90" s="133">
        <f t="shared" si="31"/>
        <v>0</v>
      </c>
      <c r="V90" s="133">
        <f t="shared" si="31"/>
        <v>0</v>
      </c>
      <c r="W90" s="17">
        <f t="shared" si="31"/>
        <v>0</v>
      </c>
      <c r="X90" s="17">
        <f t="shared" si="31"/>
        <v>0</v>
      </c>
      <c r="Y90" s="17">
        <f t="shared" si="31"/>
        <v>0</v>
      </c>
      <c r="Z90" s="17">
        <f t="shared" si="31"/>
        <v>0</v>
      </c>
      <c r="AA90" s="17">
        <f t="shared" si="31"/>
        <v>0</v>
      </c>
      <c r="AB90" s="17">
        <f t="shared" si="31"/>
        <v>0</v>
      </c>
      <c r="AC90" s="17">
        <f t="shared" si="31"/>
        <v>0</v>
      </c>
      <c r="AD90" s="17">
        <f t="shared" si="31"/>
        <v>0</v>
      </c>
      <c r="AF90" s="30" t="str">
        <f t="shared" ref="AF90:AF97" si="32">IF(AND(ISBLANK(D90),SUM(O90:AD90)=0),"Lijn bevat geen gegevens","Lijn bevat gegevens")</f>
        <v>Lijn bevat gegevens</v>
      </c>
    </row>
    <row r="91" spans="1:32" ht="28.2" thickBot="1" x14ac:dyDescent="0.35">
      <c r="A91" s="12"/>
      <c r="B91" s="18"/>
      <c r="C91" s="19" t="s">
        <v>16</v>
      </c>
      <c r="D91" s="91" t="s">
        <v>230</v>
      </c>
      <c r="E91" s="58" t="s">
        <v>508</v>
      </c>
      <c r="F91" s="58"/>
      <c r="G91" s="58"/>
      <c r="H91" s="63"/>
      <c r="I91" s="20"/>
      <c r="J91" s="65"/>
      <c r="K91" s="65"/>
      <c r="L91" s="19"/>
      <c r="M91" s="19"/>
      <c r="N91" s="43" t="s">
        <v>414</v>
      </c>
      <c r="O91" s="134"/>
      <c r="P91" s="134"/>
      <c r="Q91" s="134"/>
      <c r="R91" s="134"/>
      <c r="S91" s="134"/>
      <c r="T91" s="134"/>
      <c r="U91" s="134"/>
      <c r="V91" s="134"/>
      <c r="W91" s="21">
        <f>_xlfn.IFNA(VLOOKUP($N91,_2021_luik_II[#All],2,FALSE),0)</f>
        <v>0</v>
      </c>
      <c r="X91" s="21">
        <f>_xlfn.IFNA(VLOOKUP($N91,_2021_luik_II[#All],3,FALSE),0)</f>
        <v>0</v>
      </c>
      <c r="Y91" s="21">
        <f>_xlfn.IFNA(VLOOKUP($N91,_2022_luik_II[#All],2,FALSE),0)</f>
        <v>0</v>
      </c>
      <c r="Z91" s="21">
        <f>_xlfn.IFNA(VLOOKUP($N91,_2022_luik_II[#All],3,FALSE),0)</f>
        <v>0</v>
      </c>
      <c r="AA91" s="21">
        <f>_xlfn.IFNA(VLOOKUP($N91,_2023_luik_II[#All],2,FALSE),0)</f>
        <v>0</v>
      </c>
      <c r="AB91" s="21">
        <f>_xlfn.IFNA(VLOOKUP($N91,_2023_luik_II[#All],3,FALSE),0)</f>
        <v>0</v>
      </c>
      <c r="AC91" s="21">
        <f>_xlfn.IFNA(VLOOKUP($N91,_2024_luik_II[#All],2,FALSE),0)</f>
        <v>0</v>
      </c>
      <c r="AD91" s="21">
        <f>_xlfn.IFNA(VLOOKUP($N91,_2024_luik_II[#All],3,FALSE),0)</f>
        <v>0</v>
      </c>
      <c r="AF91" s="30" t="str">
        <f t="shared" si="32"/>
        <v>Lijn bevat gegevens</v>
      </c>
    </row>
    <row r="92" spans="1:32" ht="28.2" thickBot="1" x14ac:dyDescent="0.35">
      <c r="A92" s="12"/>
      <c r="B92" s="18"/>
      <c r="C92" s="19" t="s">
        <v>17</v>
      </c>
      <c r="D92" s="96" t="s">
        <v>231</v>
      </c>
      <c r="E92" s="55" t="s">
        <v>508</v>
      </c>
      <c r="F92" s="55" t="s">
        <v>508</v>
      </c>
      <c r="G92" s="55" t="s">
        <v>508</v>
      </c>
      <c r="H92" s="55" t="s">
        <v>508</v>
      </c>
      <c r="I92" s="20"/>
      <c r="J92" s="62"/>
      <c r="K92" s="62"/>
      <c r="L92" s="19"/>
      <c r="M92" s="19"/>
      <c r="N92" s="43" t="s">
        <v>415</v>
      </c>
      <c r="O92" s="134"/>
      <c r="P92" s="134"/>
      <c r="Q92" s="134"/>
      <c r="R92" s="134"/>
      <c r="S92" s="134"/>
      <c r="T92" s="134"/>
      <c r="U92" s="134"/>
      <c r="V92" s="134"/>
      <c r="W92" s="21">
        <f>_xlfn.IFNA(VLOOKUP($N92,_2021_luik_II[#All],2,FALSE),0)</f>
        <v>0</v>
      </c>
      <c r="X92" s="21">
        <f>_xlfn.IFNA(VLOOKUP($N92,_2021_luik_II[#All],3,FALSE),0)</f>
        <v>0</v>
      </c>
      <c r="Y92" s="21">
        <f>_xlfn.IFNA(VLOOKUP($N92,_2022_luik_II[#All],2,FALSE),0)</f>
        <v>0</v>
      </c>
      <c r="Z92" s="21">
        <f>_xlfn.IFNA(VLOOKUP($N92,_2022_luik_II[#All],3,FALSE),0)</f>
        <v>0</v>
      </c>
      <c r="AA92" s="21">
        <f>_xlfn.IFNA(VLOOKUP($N92,_2023_luik_II[#All],2,FALSE),0)</f>
        <v>0</v>
      </c>
      <c r="AB92" s="21">
        <f>_xlfn.IFNA(VLOOKUP($N92,_2023_luik_II[#All],3,FALSE),0)</f>
        <v>0</v>
      </c>
      <c r="AC92" s="21">
        <f>_xlfn.IFNA(VLOOKUP($N92,_2024_luik_II[#All],2,FALSE),0)</f>
        <v>0</v>
      </c>
      <c r="AD92" s="21">
        <f>_xlfn.IFNA(VLOOKUP($N92,_2024_luik_II[#All],3,FALSE),0)</f>
        <v>0</v>
      </c>
      <c r="AF92" s="30" t="str">
        <f t="shared" si="32"/>
        <v>Lijn bevat gegevens</v>
      </c>
    </row>
    <row r="93" spans="1:32" ht="28.2" thickBot="1" x14ac:dyDescent="0.35">
      <c r="A93" s="12"/>
      <c r="B93" s="18"/>
      <c r="C93" s="19" t="s">
        <v>18</v>
      </c>
      <c r="D93" s="91" t="s">
        <v>232</v>
      </c>
      <c r="E93" s="63" t="s">
        <v>508</v>
      </c>
      <c r="F93" s="63"/>
      <c r="G93" s="63"/>
      <c r="H93" s="63"/>
      <c r="I93" s="20"/>
      <c r="J93" s="62"/>
      <c r="K93" s="62"/>
      <c r="L93" s="19"/>
      <c r="M93" s="19"/>
      <c r="N93" s="43" t="s">
        <v>416</v>
      </c>
      <c r="O93" s="134"/>
      <c r="P93" s="134"/>
      <c r="Q93" s="134"/>
      <c r="R93" s="134"/>
      <c r="S93" s="134"/>
      <c r="T93" s="134"/>
      <c r="U93" s="134"/>
      <c r="V93" s="134"/>
      <c r="W93" s="21">
        <f>_xlfn.IFNA(VLOOKUP($N93,_2021_luik_II[#All],2,FALSE),0)</f>
        <v>0</v>
      </c>
      <c r="X93" s="21">
        <f>_xlfn.IFNA(VLOOKUP($N93,_2021_luik_II[#All],3,FALSE),0)/3</f>
        <v>0</v>
      </c>
      <c r="Y93" s="21">
        <f>_xlfn.IFNA(VLOOKUP($N93,_2022_luik_II[#All],2,FALSE),0)</f>
        <v>0</v>
      </c>
      <c r="Z93" s="21">
        <f>_xlfn.IFNA(VLOOKUP($N93,_2022_luik_II[#All],3,FALSE),0)/3</f>
        <v>0</v>
      </c>
      <c r="AA93" s="21">
        <f>_xlfn.IFNA(VLOOKUP($N93,_2023_luik_II[#All],2,FALSE),0)</f>
        <v>0</v>
      </c>
      <c r="AB93" s="21">
        <f>_xlfn.IFNA(VLOOKUP($N93,_2023_luik_II[#All],3,FALSE),0)</f>
        <v>0</v>
      </c>
      <c r="AC93" s="21">
        <f>_xlfn.IFNA(VLOOKUP($N93,_2024_luik_II[#All],2,FALSE),0)</f>
        <v>0</v>
      </c>
      <c r="AD93" s="21">
        <f>_xlfn.IFNA(VLOOKUP($N93,_2024_luik_II[#All],3,FALSE),0)</f>
        <v>0</v>
      </c>
      <c r="AF93" s="30" t="str">
        <f t="shared" si="32"/>
        <v>Lijn bevat gegevens</v>
      </c>
    </row>
    <row r="94" spans="1:32" ht="28.2" thickBot="1" x14ac:dyDescent="0.35">
      <c r="A94" s="12"/>
      <c r="B94" s="18"/>
      <c r="C94" s="19" t="s">
        <v>19</v>
      </c>
      <c r="D94" s="96" t="s">
        <v>236</v>
      </c>
      <c r="E94" s="64" t="s">
        <v>508</v>
      </c>
      <c r="F94" s="63" t="s">
        <v>508</v>
      </c>
      <c r="G94" s="63" t="s">
        <v>508</v>
      </c>
      <c r="H94" s="63" t="s">
        <v>508</v>
      </c>
      <c r="I94" s="20"/>
      <c r="J94" s="62"/>
      <c r="K94" s="62"/>
      <c r="L94" s="19"/>
      <c r="M94" s="19"/>
      <c r="N94" s="43" t="s">
        <v>417</v>
      </c>
      <c r="O94" s="134"/>
      <c r="P94" s="134"/>
      <c r="Q94" s="134"/>
      <c r="R94" s="134"/>
      <c r="S94" s="134"/>
      <c r="T94" s="134"/>
      <c r="U94" s="134"/>
      <c r="V94" s="134"/>
      <c r="W94" s="21">
        <f>_xlfn.IFNA(VLOOKUP($N94,_2021_luik_II[#All],2,FALSE),0)</f>
        <v>0</v>
      </c>
      <c r="X94" s="21">
        <f>_xlfn.IFNA(VLOOKUP($N94,_2021_luik_II[#All],3,FALSE),0)/3</f>
        <v>0</v>
      </c>
      <c r="Y94" s="21">
        <f>_xlfn.IFNA(VLOOKUP($N94,_2022_luik_II[#All],2,FALSE),0)</f>
        <v>0</v>
      </c>
      <c r="Z94" s="21">
        <f>_xlfn.IFNA(VLOOKUP($N94,_2022_luik_II[#All],3,FALSE),0)/3</f>
        <v>0</v>
      </c>
      <c r="AA94" s="21">
        <f>_xlfn.IFNA(VLOOKUP($N94,_2023_luik_II[#All],2,FALSE),0)</f>
        <v>0</v>
      </c>
      <c r="AB94" s="21">
        <f>_xlfn.IFNA(VLOOKUP($N94,_2023_luik_II[#All],3,FALSE),0)</f>
        <v>0</v>
      </c>
      <c r="AC94" s="21">
        <f>_xlfn.IFNA(VLOOKUP($N94,_2024_luik_II[#All],2,FALSE),0)</f>
        <v>0</v>
      </c>
      <c r="AD94" s="21">
        <f>_xlfn.IFNA(VLOOKUP($N94,_2024_luik_II[#All],3,FALSE),0)</f>
        <v>0</v>
      </c>
      <c r="AF94" s="30" t="str">
        <f t="shared" si="32"/>
        <v>Lijn bevat gegevens</v>
      </c>
    </row>
    <row r="95" spans="1:32" ht="28.2" thickBot="1" x14ac:dyDescent="0.35">
      <c r="A95" s="12"/>
      <c r="B95" s="18"/>
      <c r="C95" s="19" t="s">
        <v>20</v>
      </c>
      <c r="D95" s="91" t="s">
        <v>233</v>
      </c>
      <c r="E95" s="63" t="s">
        <v>508</v>
      </c>
      <c r="F95" s="63" t="s">
        <v>508</v>
      </c>
      <c r="G95" s="63" t="s">
        <v>508</v>
      </c>
      <c r="H95" s="63" t="s">
        <v>508</v>
      </c>
      <c r="I95" s="20"/>
      <c r="J95" s="62"/>
      <c r="K95" s="62"/>
      <c r="L95" s="19"/>
      <c r="M95" s="19"/>
      <c r="N95" s="43" t="s">
        <v>418</v>
      </c>
      <c r="O95" s="134"/>
      <c r="P95" s="134"/>
      <c r="Q95" s="134"/>
      <c r="R95" s="134"/>
      <c r="S95" s="134"/>
      <c r="T95" s="134"/>
      <c r="U95" s="134"/>
      <c r="V95" s="134"/>
      <c r="W95" s="21">
        <f>_xlfn.IFNA(VLOOKUP($N95,_2021_luik_II[#All],2,FALSE),0)</f>
        <v>0</v>
      </c>
      <c r="X95" s="21">
        <f>_xlfn.IFNA(VLOOKUP($N95,_2021_luik_II[#All],3,FALSE),0)</f>
        <v>0</v>
      </c>
      <c r="Y95" s="21">
        <f>_xlfn.IFNA(VLOOKUP($N95,_2022_luik_II[#All],2,FALSE),0)</f>
        <v>0</v>
      </c>
      <c r="Z95" s="21">
        <f>_xlfn.IFNA(VLOOKUP($N95,_2022_luik_II[#All],3,FALSE),0)</f>
        <v>0</v>
      </c>
      <c r="AA95" s="21">
        <f>_xlfn.IFNA(VLOOKUP($N95,_2023_luik_II[#All],2,FALSE),0)</f>
        <v>0</v>
      </c>
      <c r="AB95" s="21">
        <f>_xlfn.IFNA(VLOOKUP($N95,_2023_luik_II[#All],3,FALSE),0)</f>
        <v>0</v>
      </c>
      <c r="AC95" s="21">
        <f>_xlfn.IFNA(VLOOKUP($N95,_2024_luik_II[#All],2,FALSE),0)</f>
        <v>0</v>
      </c>
      <c r="AD95" s="21">
        <f>_xlfn.IFNA(VLOOKUP($N95,_2024_luik_II[#All],3,FALSE),0)</f>
        <v>0</v>
      </c>
      <c r="AF95" s="30" t="str">
        <f t="shared" si="32"/>
        <v>Lijn bevat gegevens</v>
      </c>
    </row>
    <row r="96" spans="1:32" ht="15" thickBot="1" x14ac:dyDescent="0.35">
      <c r="A96" s="12"/>
      <c r="B96" s="18"/>
      <c r="C96" s="19" t="s">
        <v>21</v>
      </c>
      <c r="D96" s="96" t="s">
        <v>234</v>
      </c>
      <c r="E96" s="55" t="s">
        <v>508</v>
      </c>
      <c r="F96" s="55" t="s">
        <v>508</v>
      </c>
      <c r="G96" s="55" t="s">
        <v>508</v>
      </c>
      <c r="H96" s="55" t="s">
        <v>508</v>
      </c>
      <c r="I96" s="20"/>
      <c r="J96" s="62"/>
      <c r="K96" s="62"/>
      <c r="L96" s="19"/>
      <c r="M96" s="19"/>
      <c r="N96" s="43" t="s">
        <v>419</v>
      </c>
      <c r="O96" s="134"/>
      <c r="P96" s="134"/>
      <c r="Q96" s="134"/>
      <c r="R96" s="134"/>
      <c r="S96" s="134"/>
      <c r="T96" s="134"/>
      <c r="U96" s="134"/>
      <c r="V96" s="134"/>
      <c r="W96" s="21">
        <f>_xlfn.IFNA(VLOOKUP($N96,_2021_luik_II[#All],2,FALSE),0)</f>
        <v>0</v>
      </c>
      <c r="X96" s="21">
        <f>_xlfn.IFNA(VLOOKUP($N96,_2021_luik_II[#All],3,FALSE),0)</f>
        <v>0</v>
      </c>
      <c r="Y96" s="21">
        <f>_xlfn.IFNA(VLOOKUP($N96,_2022_luik_II[#All],2,FALSE),0)</f>
        <v>0</v>
      </c>
      <c r="Z96" s="21">
        <f>_xlfn.IFNA(VLOOKUP($N96,_2022_luik_II[#All],3,FALSE),0)/3</f>
        <v>0</v>
      </c>
      <c r="AA96" s="21">
        <f>_xlfn.IFNA(VLOOKUP($N96,_2023_luik_II[#All],2,FALSE),0)</f>
        <v>0</v>
      </c>
      <c r="AB96" s="21">
        <f>_xlfn.IFNA(VLOOKUP($N96,_2023_luik_II[#All],3,FALSE),0)</f>
        <v>0</v>
      </c>
      <c r="AC96" s="21">
        <f>_xlfn.IFNA(VLOOKUP($N96,_2024_luik_II[#All],2,FALSE),0)</f>
        <v>0</v>
      </c>
      <c r="AD96" s="21">
        <f>_xlfn.IFNA(VLOOKUP($N96,_2024_luik_II[#All],3,FALSE),0)</f>
        <v>0</v>
      </c>
      <c r="AF96" s="30" t="str">
        <f t="shared" si="32"/>
        <v>Lijn bevat gegevens</v>
      </c>
    </row>
    <row r="97" spans="1:34" ht="28.2" thickBot="1" x14ac:dyDescent="0.35">
      <c r="A97" s="12"/>
      <c r="B97" s="18"/>
      <c r="C97" s="19" t="s">
        <v>21</v>
      </c>
      <c r="D97" s="96" t="s">
        <v>235</v>
      </c>
      <c r="E97" s="55" t="s">
        <v>508</v>
      </c>
      <c r="F97" s="55" t="s">
        <v>508</v>
      </c>
      <c r="G97" s="55" t="s">
        <v>508</v>
      </c>
      <c r="H97" s="55" t="s">
        <v>508</v>
      </c>
      <c r="I97" s="20"/>
      <c r="J97" s="62"/>
      <c r="K97" s="62"/>
      <c r="L97" s="19"/>
      <c r="M97" s="19"/>
      <c r="N97" s="43" t="s">
        <v>420</v>
      </c>
      <c r="O97" s="134"/>
      <c r="P97" s="134"/>
      <c r="Q97" s="134"/>
      <c r="R97" s="134"/>
      <c r="S97" s="134"/>
      <c r="T97" s="134"/>
      <c r="U97" s="134"/>
      <c r="V97" s="134"/>
      <c r="W97" s="21">
        <f>_xlfn.IFNA(VLOOKUP($N97,_2021_luik_II[#All],2,FALSE),0)</f>
        <v>0</v>
      </c>
      <c r="X97" s="21">
        <f>_xlfn.IFNA(VLOOKUP($N97,_2021_luik_II[#All],3,FALSE),0)</f>
        <v>0</v>
      </c>
      <c r="Y97" s="21">
        <f>_xlfn.IFNA(VLOOKUP($N97,_2022_luik_II[#All],2,FALSE),0)</f>
        <v>0</v>
      </c>
      <c r="Z97" s="21">
        <f>_xlfn.IFNA(VLOOKUP($N97,_2022_luik_II[#All],3,FALSE),0)/3</f>
        <v>0</v>
      </c>
      <c r="AA97" s="21">
        <f>_xlfn.IFNA(VLOOKUP($N97,_2023_luik_II[#All],2,FALSE),0)</f>
        <v>0</v>
      </c>
      <c r="AB97" s="21">
        <f>_xlfn.IFNA(VLOOKUP($N97,_2023_luik_II[#All],3,FALSE),0)</f>
        <v>0</v>
      </c>
      <c r="AC97" s="21">
        <f>_xlfn.IFNA(VLOOKUP($N97,_2024_luik_II[#All],2,FALSE),0)</f>
        <v>0</v>
      </c>
      <c r="AD97" s="21">
        <f>_xlfn.IFNA(VLOOKUP($N97,_2024_luik_II[#All],3,FALSE),0)</f>
        <v>0</v>
      </c>
      <c r="AF97" s="30" t="str">
        <f t="shared" si="32"/>
        <v>Lijn bevat gegevens</v>
      </c>
    </row>
    <row r="98" spans="1:34" ht="15" thickBot="1" x14ac:dyDescent="0.35">
      <c r="A98" s="12"/>
      <c r="B98" s="38" t="s">
        <v>27</v>
      </c>
      <c r="C98" s="15"/>
      <c r="D98" s="187" t="s">
        <v>221</v>
      </c>
      <c r="E98" s="187"/>
      <c r="F98" s="187"/>
      <c r="G98" s="187"/>
      <c r="H98" s="187"/>
      <c r="I98" s="14"/>
      <c r="J98" s="15"/>
      <c r="K98" s="15"/>
      <c r="L98" s="15"/>
      <c r="M98" s="15"/>
      <c r="N98" s="16"/>
      <c r="O98" s="133">
        <f t="shared" ref="O98:AD98" si="33">SUM(O99:O100)</f>
        <v>0</v>
      </c>
      <c r="P98" s="133">
        <f t="shared" si="33"/>
        <v>0</v>
      </c>
      <c r="Q98" s="133">
        <f t="shared" si="33"/>
        <v>0</v>
      </c>
      <c r="R98" s="133">
        <f t="shared" si="33"/>
        <v>0</v>
      </c>
      <c r="S98" s="133">
        <f t="shared" si="33"/>
        <v>0</v>
      </c>
      <c r="T98" s="133">
        <f t="shared" si="33"/>
        <v>0</v>
      </c>
      <c r="U98" s="133">
        <f t="shared" si="33"/>
        <v>0</v>
      </c>
      <c r="V98" s="133">
        <f t="shared" si="33"/>
        <v>0</v>
      </c>
      <c r="W98" s="17">
        <f t="shared" si="33"/>
        <v>0</v>
      </c>
      <c r="X98" s="17">
        <f t="shared" si="33"/>
        <v>0</v>
      </c>
      <c r="Y98" s="17">
        <f t="shared" si="33"/>
        <v>0</v>
      </c>
      <c r="Z98" s="17">
        <f t="shared" si="33"/>
        <v>0</v>
      </c>
      <c r="AA98" s="17">
        <f t="shared" si="33"/>
        <v>0</v>
      </c>
      <c r="AB98" s="17">
        <f t="shared" si="33"/>
        <v>0</v>
      </c>
      <c r="AC98" s="17">
        <f t="shared" si="33"/>
        <v>0</v>
      </c>
      <c r="AD98" s="17">
        <f t="shared" si="33"/>
        <v>0</v>
      </c>
      <c r="AF98" s="30" t="str">
        <f t="shared" ref="AF98:AF100" si="34">IF(AND(ISBLANK(D98),SUM(O98:AD98)=0),"Lijn bevat geen gegevens","Lijn bevat gegevens")</f>
        <v>Lijn bevat gegevens</v>
      </c>
    </row>
    <row r="99" spans="1:34" ht="28.2" thickBot="1" x14ac:dyDescent="0.35">
      <c r="A99" s="12"/>
      <c r="B99" s="18"/>
      <c r="C99" s="19" t="s">
        <v>16</v>
      </c>
      <c r="D99" s="79" t="s">
        <v>237</v>
      </c>
      <c r="E99" s="58" t="s">
        <v>508</v>
      </c>
      <c r="F99" s="58"/>
      <c r="G99" s="58"/>
      <c r="H99" s="63"/>
      <c r="I99" s="20"/>
      <c r="J99" s="65"/>
      <c r="K99" s="65"/>
      <c r="L99" s="19"/>
      <c r="M99" s="19"/>
      <c r="N99" s="43" t="s">
        <v>421</v>
      </c>
      <c r="O99" s="134"/>
      <c r="P99" s="134"/>
      <c r="Q99" s="134"/>
      <c r="R99" s="134"/>
      <c r="S99" s="134"/>
      <c r="T99" s="134"/>
      <c r="U99" s="134"/>
      <c r="V99" s="134"/>
      <c r="W99" s="21">
        <f>_xlfn.IFNA(VLOOKUP($N99,_2021_luik_II[#All],2,FALSE),0)</f>
        <v>0</v>
      </c>
      <c r="X99" s="21">
        <f>_xlfn.IFNA(VLOOKUP($N99,_2021_luik_II[#All],3,FALSE),0)</f>
        <v>0</v>
      </c>
      <c r="Y99" s="21">
        <f>_xlfn.IFNA(VLOOKUP($N99,_2022_luik_II[#All],2,FALSE),0)</f>
        <v>0</v>
      </c>
      <c r="Z99" s="21">
        <f>_xlfn.IFNA(VLOOKUP($N99,_2022_luik_II[#All],3,FALSE),0)</f>
        <v>0</v>
      </c>
      <c r="AA99" s="21">
        <f>_xlfn.IFNA(VLOOKUP($N99,_2023_luik_II[#All],2,FALSE),0)</f>
        <v>0</v>
      </c>
      <c r="AB99" s="21">
        <f>_xlfn.IFNA(VLOOKUP($N99,_2023_luik_II[#All],3,FALSE),0)</f>
        <v>0</v>
      </c>
      <c r="AC99" s="21">
        <f>_xlfn.IFNA(VLOOKUP($N99,_2024_luik_II[#All],2,FALSE),0)</f>
        <v>0</v>
      </c>
      <c r="AD99" s="21">
        <f>_xlfn.IFNA(VLOOKUP($N99,_2024_luik_II[#All],3,FALSE),0)</f>
        <v>0</v>
      </c>
      <c r="AF99" s="30" t="str">
        <f t="shared" si="34"/>
        <v>Lijn bevat gegevens</v>
      </c>
    </row>
    <row r="100" spans="1:34" ht="28.2" thickBot="1" x14ac:dyDescent="0.35">
      <c r="A100" s="12"/>
      <c r="B100" s="18"/>
      <c r="C100" s="19" t="s">
        <v>17</v>
      </c>
      <c r="D100" s="95" t="s">
        <v>509</v>
      </c>
      <c r="E100" s="55" t="s">
        <v>508</v>
      </c>
      <c r="F100" s="55"/>
      <c r="G100" s="55"/>
      <c r="H100" s="55"/>
      <c r="I100" s="20"/>
      <c r="J100" s="62"/>
      <c r="K100" s="62"/>
      <c r="L100" s="19"/>
      <c r="M100" s="19"/>
      <c r="N100" s="43" t="s">
        <v>422</v>
      </c>
      <c r="O100" s="134"/>
      <c r="P100" s="134"/>
      <c r="Q100" s="134"/>
      <c r="R100" s="134"/>
      <c r="S100" s="134"/>
      <c r="T100" s="134"/>
      <c r="U100" s="134"/>
      <c r="V100" s="134"/>
      <c r="W100" s="21">
        <f>_xlfn.IFNA(VLOOKUP($N100,_2021_luik_II[#All],2,FALSE),0)</f>
        <v>0</v>
      </c>
      <c r="X100" s="21">
        <f>_xlfn.IFNA(VLOOKUP($N100,_2021_luik_II[#All],3,FALSE),0)</f>
        <v>0</v>
      </c>
      <c r="Y100" s="21">
        <f>_xlfn.IFNA(VLOOKUP($N100,_2022_luik_II[#All],2,FALSE),0)</f>
        <v>0</v>
      </c>
      <c r="Z100" s="21">
        <f>_xlfn.IFNA(VLOOKUP($N100,_2022_luik_II[#All],3,FALSE),0)</f>
        <v>0</v>
      </c>
      <c r="AA100" s="21">
        <f>_xlfn.IFNA(VLOOKUP($N100,_2023_luik_II[#All],2,FALSE),0)</f>
        <v>0</v>
      </c>
      <c r="AB100" s="21">
        <f>_xlfn.IFNA(VLOOKUP($N100,_2023_luik_II[#All],3,FALSE),0)</f>
        <v>0</v>
      </c>
      <c r="AC100" s="21">
        <f>_xlfn.IFNA(VLOOKUP($N100,_2024_luik_II[#All],2,FALSE),0)</f>
        <v>0</v>
      </c>
      <c r="AD100" s="21">
        <f>_xlfn.IFNA(VLOOKUP($N100,_2024_luik_II[#All],3,FALSE),0)</f>
        <v>0</v>
      </c>
      <c r="AF100" s="30" t="str">
        <f t="shared" si="34"/>
        <v>Lijn bevat gegevens</v>
      </c>
    </row>
    <row r="101" spans="1:34" ht="36" customHeight="1" thickBot="1" x14ac:dyDescent="0.35">
      <c r="A101" s="22" t="s">
        <v>33</v>
      </c>
      <c r="B101" s="23"/>
      <c r="C101" s="23"/>
      <c r="D101" s="195" t="s">
        <v>238</v>
      </c>
      <c r="E101" s="195"/>
      <c r="F101" s="195"/>
      <c r="G101" s="195"/>
      <c r="H101" s="195"/>
      <c r="I101" s="24" t="s">
        <v>517</v>
      </c>
      <c r="J101" s="25"/>
      <c r="K101" s="25"/>
      <c r="L101" s="25"/>
      <c r="M101" s="25"/>
      <c r="N101" s="26"/>
      <c r="O101" s="132">
        <v>13689</v>
      </c>
      <c r="P101" s="132">
        <v>1000</v>
      </c>
      <c r="Q101" s="132">
        <v>12236</v>
      </c>
      <c r="R101" s="132">
        <v>1200</v>
      </c>
      <c r="S101" s="132">
        <v>12959</v>
      </c>
      <c r="T101" s="132">
        <v>1200</v>
      </c>
      <c r="U101" s="132">
        <v>12236</v>
      </c>
      <c r="V101" s="132">
        <v>1200</v>
      </c>
      <c r="W101" s="11">
        <f t="shared" ref="W101" si="35">W102+W107+W110+W114+W121</f>
        <v>0</v>
      </c>
      <c r="X101" s="11">
        <f t="shared" ref="X101" si="36">X102+X107+X110+X114+X121</f>
        <v>0</v>
      </c>
      <c r="Y101" s="11">
        <f t="shared" ref="Y101" si="37">Y102+Y107+Y110+Y114+Y121</f>
        <v>0</v>
      </c>
      <c r="Z101" s="11">
        <f t="shared" ref="Z101" si="38">Z102+Z107+Z110+Z114+Z121</f>
        <v>0</v>
      </c>
      <c r="AA101" s="11">
        <f t="shared" ref="AA101" si="39">AA102+AA107+AA110+AA114+AA121</f>
        <v>0</v>
      </c>
      <c r="AB101" s="11">
        <f t="shared" ref="AB101" si="40">AB102+AB107+AB110+AB114+AB121</f>
        <v>0</v>
      </c>
      <c r="AC101" s="11">
        <f t="shared" ref="AC101" si="41">AC102+AC107+AC110+AC114+AC121</f>
        <v>0</v>
      </c>
      <c r="AD101" s="11">
        <f t="shared" ref="AD101" si="42">AD102+AD107+AD110+AD114+AD121</f>
        <v>0</v>
      </c>
      <c r="AF101" s="30" t="str">
        <f t="shared" ref="AF101:AF106" si="43">IF(AND(ISBLANK(D101),SUM(O101:AD101)=0),"Lijn bevat geen gegevens","Lijn bevat gegevens")</f>
        <v>Lijn bevat gegevens</v>
      </c>
    </row>
    <row r="102" spans="1:34" ht="15" thickBot="1" x14ac:dyDescent="0.35">
      <c r="A102" s="12"/>
      <c r="B102" s="38" t="s">
        <v>15</v>
      </c>
      <c r="C102" s="13"/>
      <c r="D102" s="187" t="s">
        <v>239</v>
      </c>
      <c r="E102" s="187"/>
      <c r="F102" s="187"/>
      <c r="G102" s="187"/>
      <c r="H102" s="187"/>
      <c r="I102" s="14"/>
      <c r="J102" s="15"/>
      <c r="K102" s="15"/>
      <c r="L102" s="15"/>
      <c r="M102" s="15"/>
      <c r="N102" s="16"/>
      <c r="O102" s="133">
        <f t="shared" ref="O102:AD102" si="44">SUM(O103:O106)</f>
        <v>0</v>
      </c>
      <c r="P102" s="133">
        <f t="shared" si="44"/>
        <v>0</v>
      </c>
      <c r="Q102" s="133">
        <f t="shared" si="44"/>
        <v>0</v>
      </c>
      <c r="R102" s="133">
        <f t="shared" si="44"/>
        <v>0</v>
      </c>
      <c r="S102" s="133">
        <f t="shared" si="44"/>
        <v>0</v>
      </c>
      <c r="T102" s="133">
        <f t="shared" si="44"/>
        <v>0</v>
      </c>
      <c r="U102" s="133">
        <f t="shared" si="44"/>
        <v>0</v>
      </c>
      <c r="V102" s="133">
        <f t="shared" si="44"/>
        <v>0</v>
      </c>
      <c r="W102" s="17">
        <f t="shared" si="44"/>
        <v>0</v>
      </c>
      <c r="X102" s="17">
        <f t="shared" si="44"/>
        <v>0</v>
      </c>
      <c r="Y102" s="17">
        <f t="shared" si="44"/>
        <v>0</v>
      </c>
      <c r="Z102" s="17">
        <f t="shared" si="44"/>
        <v>0</v>
      </c>
      <c r="AA102" s="17">
        <f t="shared" si="44"/>
        <v>0</v>
      </c>
      <c r="AB102" s="17">
        <f t="shared" si="44"/>
        <v>0</v>
      </c>
      <c r="AC102" s="17">
        <f t="shared" si="44"/>
        <v>0</v>
      </c>
      <c r="AD102" s="17">
        <f t="shared" si="44"/>
        <v>0</v>
      </c>
      <c r="AF102" s="30" t="str">
        <f t="shared" si="43"/>
        <v>Lijn bevat gegevens</v>
      </c>
      <c r="AH102" s="31"/>
    </row>
    <row r="103" spans="1:34" ht="28.2" thickBot="1" x14ac:dyDescent="0.35">
      <c r="A103" s="12"/>
      <c r="B103" s="18"/>
      <c r="C103" s="19" t="s">
        <v>16</v>
      </c>
      <c r="D103" s="97" t="s">
        <v>244</v>
      </c>
      <c r="E103" s="55" t="s">
        <v>508</v>
      </c>
      <c r="F103" s="55" t="s">
        <v>508</v>
      </c>
      <c r="G103" s="55" t="s">
        <v>508</v>
      </c>
      <c r="H103" s="55" t="s">
        <v>508</v>
      </c>
      <c r="I103" s="20"/>
      <c r="J103" s="57"/>
      <c r="K103" s="19"/>
      <c r="L103" s="19"/>
      <c r="M103" s="19"/>
      <c r="N103" s="115" t="s">
        <v>423</v>
      </c>
      <c r="O103" s="134"/>
      <c r="P103" s="134"/>
      <c r="Q103" s="134"/>
      <c r="R103" s="134"/>
      <c r="S103" s="134"/>
      <c r="T103" s="134"/>
      <c r="U103" s="134"/>
      <c r="V103" s="134"/>
      <c r="W103" s="21">
        <f>_xlfn.IFNA(VLOOKUP($N103,_2021_luik_II[#All],2,FALSE),0)</f>
        <v>0</v>
      </c>
      <c r="X103" s="21">
        <f>_xlfn.IFNA(VLOOKUP($N103,_2021_luik_II[#All],3,FALSE),0)/4</f>
        <v>0</v>
      </c>
      <c r="Y103" s="21">
        <f>_xlfn.IFNA(VLOOKUP($N103,_2022_luik_II[#All],2,FALSE),0)</f>
        <v>0</v>
      </c>
      <c r="Z103" s="21">
        <f>_xlfn.IFNA(VLOOKUP($N103,_2022_luik_II[#All],3,FALSE),0)/4</f>
        <v>0</v>
      </c>
      <c r="AA103" s="21">
        <f>_xlfn.IFNA(VLOOKUP($N103,_2023_luik_II[#All],2,FALSE),0)</f>
        <v>0</v>
      </c>
      <c r="AB103" s="21">
        <f>_xlfn.IFNA(VLOOKUP($N103,_2023_luik_II[#All],3,FALSE),0)</f>
        <v>0</v>
      </c>
      <c r="AC103" s="21">
        <f>_xlfn.IFNA(VLOOKUP($N103,_2024_luik_II[#All],2,FALSE),0)</f>
        <v>0</v>
      </c>
      <c r="AD103" s="21">
        <f>_xlfn.IFNA(VLOOKUP($N103,_2024_luik_II[#All],3,FALSE),0)</f>
        <v>0</v>
      </c>
      <c r="AF103" s="30" t="str">
        <f t="shared" si="43"/>
        <v>Lijn bevat gegevens</v>
      </c>
      <c r="AH103" s="31"/>
    </row>
    <row r="104" spans="1:34" ht="15" thickBot="1" x14ac:dyDescent="0.35">
      <c r="A104" s="12"/>
      <c r="B104" s="18"/>
      <c r="C104" s="19" t="s">
        <v>17</v>
      </c>
      <c r="D104" s="97" t="s">
        <v>245</v>
      </c>
      <c r="E104" s="55" t="s">
        <v>508</v>
      </c>
      <c r="F104" s="55" t="s">
        <v>508</v>
      </c>
      <c r="G104" s="55" t="s">
        <v>508</v>
      </c>
      <c r="H104" s="55" t="s">
        <v>508</v>
      </c>
      <c r="I104" s="20"/>
      <c r="J104" s="57"/>
      <c r="K104" s="19"/>
      <c r="L104" s="19"/>
      <c r="M104" s="19"/>
      <c r="N104" s="115" t="s">
        <v>424</v>
      </c>
      <c r="O104" s="134"/>
      <c r="P104" s="134"/>
      <c r="Q104" s="134"/>
      <c r="R104" s="134"/>
      <c r="S104" s="134"/>
      <c r="T104" s="134"/>
      <c r="U104" s="134"/>
      <c r="V104" s="134"/>
      <c r="W104" s="21">
        <f>_xlfn.IFNA(VLOOKUP($N104,_2021_luik_II[#All],2,FALSE),0)</f>
        <v>0</v>
      </c>
      <c r="X104" s="21">
        <f>_xlfn.IFNA(VLOOKUP($N104,_2021_luik_II[#All],3,FALSE),0)</f>
        <v>0</v>
      </c>
      <c r="Y104" s="21">
        <f>_xlfn.IFNA(VLOOKUP($N104,_2022_luik_II[#All],2,FALSE),0)</f>
        <v>0</v>
      </c>
      <c r="Z104" s="21">
        <f>_xlfn.IFNA(VLOOKUP($N104,_2022_luik_II[#All],3,FALSE),0)</f>
        <v>0</v>
      </c>
      <c r="AA104" s="21">
        <f>_xlfn.IFNA(VLOOKUP($N104,_2023_luik_II[#All],2,FALSE),0)</f>
        <v>0</v>
      </c>
      <c r="AB104" s="21">
        <f>_xlfn.IFNA(VLOOKUP($N104,_2023_luik_II[#All],3,FALSE),0)</f>
        <v>0</v>
      </c>
      <c r="AC104" s="21">
        <f>_xlfn.IFNA(VLOOKUP($N104,_2024_luik_II[#All],2,FALSE),0)</f>
        <v>0</v>
      </c>
      <c r="AD104" s="21">
        <f>_xlfn.IFNA(VLOOKUP($N104,_2024_luik_II[#All],3,FALSE),0)</f>
        <v>0</v>
      </c>
      <c r="AF104" s="30" t="str">
        <f t="shared" si="43"/>
        <v>Lijn bevat gegevens</v>
      </c>
      <c r="AH104" s="31"/>
    </row>
    <row r="105" spans="1:34" ht="28.2" thickBot="1" x14ac:dyDescent="0.35">
      <c r="A105" s="12"/>
      <c r="B105" s="18"/>
      <c r="C105" s="19" t="s">
        <v>18</v>
      </c>
      <c r="D105" s="97" t="s">
        <v>247</v>
      </c>
      <c r="E105" s="55" t="s">
        <v>508</v>
      </c>
      <c r="F105" s="55"/>
      <c r="G105" s="55" t="s">
        <v>508</v>
      </c>
      <c r="H105" s="55"/>
      <c r="I105" s="20"/>
      <c r="J105" s="62"/>
      <c r="K105" s="19"/>
      <c r="L105" s="19"/>
      <c r="M105" s="19"/>
      <c r="N105" s="115" t="s">
        <v>425</v>
      </c>
      <c r="O105" s="134"/>
      <c r="P105" s="134"/>
      <c r="Q105" s="134"/>
      <c r="R105" s="134"/>
      <c r="S105" s="134"/>
      <c r="T105" s="134"/>
      <c r="U105" s="134"/>
      <c r="V105" s="134"/>
      <c r="W105" s="21">
        <f>_xlfn.IFNA(VLOOKUP($N105,_2021_luik_II[#All],2,FALSE),0)</f>
        <v>0</v>
      </c>
      <c r="X105" s="21">
        <f>_xlfn.IFNA(VLOOKUP($N105,_2021_luik_II[#All],3,FALSE),0)/4</f>
        <v>0</v>
      </c>
      <c r="Y105" s="21">
        <f>_xlfn.IFNA(VLOOKUP($N105,_2022_luik_II[#All],2,FALSE),0)</f>
        <v>0</v>
      </c>
      <c r="Z105" s="21">
        <f>_xlfn.IFNA(VLOOKUP($N105,_2022_luik_II[#All],3,FALSE),0)</f>
        <v>0</v>
      </c>
      <c r="AA105" s="21">
        <f>_xlfn.IFNA(VLOOKUP($N105,_2023_luik_II[#All],2,FALSE),0)</f>
        <v>0</v>
      </c>
      <c r="AB105" s="21">
        <f>_xlfn.IFNA(VLOOKUP($N105,_2023_luik_II[#All],3,FALSE),0)</f>
        <v>0</v>
      </c>
      <c r="AC105" s="21">
        <f>_xlfn.IFNA(VLOOKUP($N105,_2024_luik_II[#All],2,FALSE),0)</f>
        <v>0</v>
      </c>
      <c r="AD105" s="21">
        <f>_xlfn.IFNA(VLOOKUP($N105,_2024_luik_II[#All],3,FALSE),0)</f>
        <v>0</v>
      </c>
      <c r="AF105" s="30" t="str">
        <f t="shared" si="43"/>
        <v>Lijn bevat gegevens</v>
      </c>
      <c r="AH105" s="31"/>
    </row>
    <row r="106" spans="1:34" ht="28.2" thickBot="1" x14ac:dyDescent="0.35">
      <c r="A106" s="12"/>
      <c r="B106" s="18"/>
      <c r="C106" s="19" t="s">
        <v>19</v>
      </c>
      <c r="D106" s="97" t="s">
        <v>246</v>
      </c>
      <c r="E106" s="55" t="s">
        <v>508</v>
      </c>
      <c r="F106" s="55" t="s">
        <v>508</v>
      </c>
      <c r="G106" s="55" t="s">
        <v>508</v>
      </c>
      <c r="H106" s="55" t="s">
        <v>508</v>
      </c>
      <c r="I106" s="20"/>
      <c r="J106" s="62"/>
      <c r="K106" s="19"/>
      <c r="L106" s="19"/>
      <c r="M106" s="19"/>
      <c r="N106" s="115" t="s">
        <v>426</v>
      </c>
      <c r="O106" s="134"/>
      <c r="P106" s="134"/>
      <c r="Q106" s="134"/>
      <c r="R106" s="134"/>
      <c r="S106" s="134"/>
      <c r="T106" s="134"/>
      <c r="U106" s="134"/>
      <c r="V106" s="134"/>
      <c r="W106" s="21">
        <f>_xlfn.IFNA(VLOOKUP($N106,_2021_luik_II[#All],2,FALSE),0)</f>
        <v>0</v>
      </c>
      <c r="X106" s="21">
        <f>_xlfn.IFNA(VLOOKUP($N106,_2021_luik_II[#All],3,FALSE),0)/4</f>
        <v>0</v>
      </c>
      <c r="Y106" s="21">
        <f>_xlfn.IFNA(VLOOKUP($N106,_2022_luik_II[#All],2,FALSE),0)</f>
        <v>0</v>
      </c>
      <c r="Z106" s="21">
        <f>_xlfn.IFNA(VLOOKUP($N106,_2022_luik_II[#All],3,FALSE),0)</f>
        <v>0</v>
      </c>
      <c r="AA106" s="21">
        <f>_xlfn.IFNA(VLOOKUP($N106,_2023_luik_II[#All],2,FALSE),0)</f>
        <v>0</v>
      </c>
      <c r="AB106" s="21">
        <f>_xlfn.IFNA(VLOOKUP($N106,_2023_luik_II[#All],3,FALSE),0)</f>
        <v>0</v>
      </c>
      <c r="AC106" s="21">
        <f>_xlfn.IFNA(VLOOKUP($N106,_2024_luik_II[#All],2,FALSE),0)</f>
        <v>0</v>
      </c>
      <c r="AD106" s="21">
        <f>_xlfn.IFNA(VLOOKUP($N106,_2024_luik_II[#All],3,FALSE),0)</f>
        <v>0</v>
      </c>
      <c r="AF106" s="30" t="str">
        <f t="shared" si="43"/>
        <v>Lijn bevat gegevens</v>
      </c>
      <c r="AH106" s="31"/>
    </row>
    <row r="107" spans="1:34" ht="37.5" customHeight="1" thickBot="1" x14ac:dyDescent="0.35">
      <c r="A107" s="12"/>
      <c r="B107" s="38" t="s">
        <v>25</v>
      </c>
      <c r="C107" s="15"/>
      <c r="D107" s="187" t="s">
        <v>240</v>
      </c>
      <c r="E107" s="187"/>
      <c r="F107" s="187"/>
      <c r="G107" s="187"/>
      <c r="H107" s="187"/>
      <c r="I107" s="14"/>
      <c r="J107" s="15"/>
      <c r="K107" s="15"/>
      <c r="L107" s="15"/>
      <c r="M107" s="15"/>
      <c r="N107" s="16"/>
      <c r="O107" s="133">
        <f t="shared" ref="O107:AD107" si="45">SUM(O108:O109)</f>
        <v>0</v>
      </c>
      <c r="P107" s="133">
        <f t="shared" si="45"/>
        <v>0</v>
      </c>
      <c r="Q107" s="133">
        <f t="shared" si="45"/>
        <v>0</v>
      </c>
      <c r="R107" s="133">
        <f t="shared" si="45"/>
        <v>0</v>
      </c>
      <c r="S107" s="133">
        <f t="shared" si="45"/>
        <v>0</v>
      </c>
      <c r="T107" s="133">
        <f t="shared" si="45"/>
        <v>0</v>
      </c>
      <c r="U107" s="133">
        <f t="shared" si="45"/>
        <v>0</v>
      </c>
      <c r="V107" s="133">
        <f t="shared" si="45"/>
        <v>0</v>
      </c>
      <c r="W107" s="17">
        <f t="shared" si="45"/>
        <v>0</v>
      </c>
      <c r="X107" s="17">
        <f t="shared" si="45"/>
        <v>0</v>
      </c>
      <c r="Y107" s="17">
        <f t="shared" si="45"/>
        <v>0</v>
      </c>
      <c r="Z107" s="17">
        <f t="shared" si="45"/>
        <v>0</v>
      </c>
      <c r="AA107" s="17">
        <f t="shared" si="45"/>
        <v>0</v>
      </c>
      <c r="AB107" s="17">
        <f t="shared" si="45"/>
        <v>0</v>
      </c>
      <c r="AC107" s="17">
        <f t="shared" si="45"/>
        <v>0</v>
      </c>
      <c r="AD107" s="17">
        <f t="shared" si="45"/>
        <v>0</v>
      </c>
      <c r="AF107" s="30" t="str">
        <f t="shared" ref="AF107:AF123" si="46">IF(AND(ISBLANK(D107),SUM(O107:AD107)=0),"Lijn bevat geen gegevens","Lijn bevat gegevens")</f>
        <v>Lijn bevat gegevens</v>
      </c>
      <c r="AH107" s="31"/>
    </row>
    <row r="108" spans="1:34" ht="28.2" thickBot="1" x14ac:dyDescent="0.35">
      <c r="A108" s="12"/>
      <c r="B108" s="18"/>
      <c r="C108" s="19" t="s">
        <v>16</v>
      </c>
      <c r="D108" s="97" t="s">
        <v>248</v>
      </c>
      <c r="E108" s="57" t="s">
        <v>508</v>
      </c>
      <c r="F108" s="57" t="s">
        <v>508</v>
      </c>
      <c r="G108" s="55" t="s">
        <v>508</v>
      </c>
      <c r="H108" s="55" t="s">
        <v>508</v>
      </c>
      <c r="I108" s="20"/>
      <c r="J108" s="65"/>
      <c r="K108" s="19"/>
      <c r="L108" s="19"/>
      <c r="M108" s="19"/>
      <c r="N108" s="44" t="s">
        <v>427</v>
      </c>
      <c r="O108" s="134"/>
      <c r="P108" s="134"/>
      <c r="Q108" s="134"/>
      <c r="R108" s="134"/>
      <c r="S108" s="134"/>
      <c r="T108" s="134"/>
      <c r="U108" s="134"/>
      <c r="V108" s="134"/>
      <c r="W108" s="21">
        <f>_xlfn.IFNA(VLOOKUP($N108,_2021_luik_II[#All],2,FALSE),0)</f>
        <v>0</v>
      </c>
      <c r="X108" s="21">
        <f>_xlfn.IFNA(VLOOKUP($N108,_2021_luik_II[#All],3,FALSE),0)</f>
        <v>0</v>
      </c>
      <c r="Y108" s="21">
        <f>_xlfn.IFNA(VLOOKUP($N108,_2022_luik_II[#All],2,FALSE),0)</f>
        <v>0</v>
      </c>
      <c r="Z108" s="21">
        <f>_xlfn.IFNA(VLOOKUP($N108,_2022_luik_II[#All],3,FALSE),0)</f>
        <v>0</v>
      </c>
      <c r="AA108" s="21">
        <f>_xlfn.IFNA(VLOOKUP($N108,_2023_luik_II[#All],2,FALSE),0)</f>
        <v>0</v>
      </c>
      <c r="AB108" s="21">
        <f>_xlfn.IFNA(VLOOKUP($N108,_2023_luik_II[#All],3,FALSE),0)</f>
        <v>0</v>
      </c>
      <c r="AC108" s="21">
        <f>_xlfn.IFNA(VLOOKUP($N108,_2024_luik_II[#All],2,FALSE),0)</f>
        <v>0</v>
      </c>
      <c r="AD108" s="21">
        <f>_xlfn.IFNA(VLOOKUP($N108,_2024_luik_II[#All],3,FALSE),0)</f>
        <v>0</v>
      </c>
      <c r="AF108" s="30" t="str">
        <f t="shared" si="46"/>
        <v>Lijn bevat gegevens</v>
      </c>
      <c r="AH108" s="31"/>
    </row>
    <row r="109" spans="1:34" ht="28.2" thickBot="1" x14ac:dyDescent="0.35">
      <c r="A109" s="12"/>
      <c r="B109" s="18"/>
      <c r="C109" s="19" t="s">
        <v>17</v>
      </c>
      <c r="D109" s="97" t="s">
        <v>249</v>
      </c>
      <c r="E109" s="55" t="s">
        <v>508</v>
      </c>
      <c r="F109" s="55" t="s">
        <v>508</v>
      </c>
      <c r="G109" s="55" t="s">
        <v>508</v>
      </c>
      <c r="H109" s="55" t="s">
        <v>508</v>
      </c>
      <c r="I109" s="20"/>
      <c r="J109" s="65"/>
      <c r="K109" s="19"/>
      <c r="L109" s="19"/>
      <c r="M109" s="19"/>
      <c r="N109" s="44" t="s">
        <v>428</v>
      </c>
      <c r="O109" s="134"/>
      <c r="P109" s="134"/>
      <c r="Q109" s="134"/>
      <c r="R109" s="134"/>
      <c r="S109" s="134"/>
      <c r="T109" s="134"/>
      <c r="U109" s="134"/>
      <c r="V109" s="134"/>
      <c r="W109" s="21">
        <f>_xlfn.IFNA(VLOOKUP($N109,_2021_luik_II[#All],2,FALSE),0)</f>
        <v>0</v>
      </c>
      <c r="X109" s="21">
        <f>_xlfn.IFNA(VLOOKUP($N109,_2021_luik_II[#All],3,FALSE),0)/4</f>
        <v>0</v>
      </c>
      <c r="Y109" s="21">
        <f>_xlfn.IFNA(VLOOKUP($N109,_2022_luik_II[#All],2,FALSE),0)</f>
        <v>0</v>
      </c>
      <c r="Z109" s="21">
        <f>_xlfn.IFNA(VLOOKUP($N109,_2022_luik_II[#All],3,FALSE),0)</f>
        <v>0</v>
      </c>
      <c r="AA109" s="21">
        <f>_xlfn.IFNA(VLOOKUP($N109,_2023_luik_II[#All],2,FALSE),0)</f>
        <v>0</v>
      </c>
      <c r="AB109" s="21">
        <f>_xlfn.IFNA(VLOOKUP($N109,_2023_luik_II[#All],3,FALSE),0)</f>
        <v>0</v>
      </c>
      <c r="AC109" s="21">
        <f>_xlfn.IFNA(VLOOKUP($N109,_2024_luik_II[#All],2,FALSE),0)</f>
        <v>0</v>
      </c>
      <c r="AD109" s="21">
        <f>_xlfn.IFNA(VLOOKUP($N109,_2024_luik_II[#All],3,FALSE),0)</f>
        <v>0</v>
      </c>
      <c r="AF109" s="30" t="str">
        <f t="shared" si="46"/>
        <v>Lijn bevat gegevens</v>
      </c>
      <c r="AH109" s="31"/>
    </row>
    <row r="110" spans="1:34" ht="15" thickBot="1" x14ac:dyDescent="0.35">
      <c r="A110" s="12"/>
      <c r="B110" s="38" t="s">
        <v>26</v>
      </c>
      <c r="C110" s="15"/>
      <c r="D110" s="187" t="s">
        <v>241</v>
      </c>
      <c r="E110" s="187"/>
      <c r="F110" s="187"/>
      <c r="G110" s="187"/>
      <c r="H110" s="187"/>
      <c r="I110" s="14"/>
      <c r="J110" s="76"/>
      <c r="K110" s="15"/>
      <c r="L110" s="15"/>
      <c r="M110" s="15"/>
      <c r="N110" s="16"/>
      <c r="O110" s="133">
        <f t="shared" ref="O110:AD110" si="47">SUM(O111:O113)</f>
        <v>0</v>
      </c>
      <c r="P110" s="133">
        <f t="shared" si="47"/>
        <v>0</v>
      </c>
      <c r="Q110" s="133">
        <f t="shared" si="47"/>
        <v>0</v>
      </c>
      <c r="R110" s="133">
        <f t="shared" si="47"/>
        <v>0</v>
      </c>
      <c r="S110" s="133">
        <f t="shared" si="47"/>
        <v>0</v>
      </c>
      <c r="T110" s="133">
        <f t="shared" si="47"/>
        <v>0</v>
      </c>
      <c r="U110" s="133">
        <f t="shared" si="47"/>
        <v>0</v>
      </c>
      <c r="V110" s="133">
        <f t="shared" si="47"/>
        <v>0</v>
      </c>
      <c r="W110" s="17">
        <f t="shared" si="47"/>
        <v>0</v>
      </c>
      <c r="X110" s="17">
        <f t="shared" si="47"/>
        <v>0</v>
      </c>
      <c r="Y110" s="17">
        <f t="shared" si="47"/>
        <v>0</v>
      </c>
      <c r="Z110" s="17">
        <f t="shared" si="47"/>
        <v>0</v>
      </c>
      <c r="AA110" s="17">
        <f t="shared" si="47"/>
        <v>0</v>
      </c>
      <c r="AB110" s="17">
        <f t="shared" si="47"/>
        <v>0</v>
      </c>
      <c r="AC110" s="17">
        <f t="shared" si="47"/>
        <v>0</v>
      </c>
      <c r="AD110" s="17">
        <f t="shared" si="47"/>
        <v>0</v>
      </c>
      <c r="AF110" s="30" t="str">
        <f t="shared" si="46"/>
        <v>Lijn bevat gegevens</v>
      </c>
      <c r="AH110" s="31"/>
    </row>
    <row r="111" spans="1:34" ht="28.2" thickBot="1" x14ac:dyDescent="0.35">
      <c r="A111" s="12"/>
      <c r="B111" s="18"/>
      <c r="C111" s="19" t="s">
        <v>16</v>
      </c>
      <c r="D111" s="97" t="s">
        <v>250</v>
      </c>
      <c r="E111" s="55" t="s">
        <v>508</v>
      </c>
      <c r="F111" s="55" t="s">
        <v>508</v>
      </c>
      <c r="G111" s="57" t="s">
        <v>508</v>
      </c>
      <c r="H111" s="57" t="s">
        <v>508</v>
      </c>
      <c r="I111" s="20"/>
      <c r="J111" s="62"/>
      <c r="K111" s="19"/>
      <c r="L111" s="19"/>
      <c r="M111" s="19"/>
      <c r="N111" s="44" t="s">
        <v>429</v>
      </c>
      <c r="O111" s="134"/>
      <c r="P111" s="134"/>
      <c r="Q111" s="134"/>
      <c r="R111" s="134"/>
      <c r="S111" s="134"/>
      <c r="T111" s="134"/>
      <c r="U111" s="134"/>
      <c r="V111" s="134"/>
      <c r="W111" s="21">
        <f>_xlfn.IFNA(VLOOKUP($N111,_2021_luik_II[#All],2,FALSE),0)</f>
        <v>0</v>
      </c>
      <c r="X111" s="21">
        <f>_xlfn.IFNA(VLOOKUP($N111,_2021_luik_II[#All],3,FALSE),0)</f>
        <v>0</v>
      </c>
      <c r="Y111" s="21">
        <f>_xlfn.IFNA(VLOOKUP($N111,_2022_luik_II[#All],2,FALSE),0)</f>
        <v>0</v>
      </c>
      <c r="Z111" s="21">
        <f>_xlfn.IFNA(VLOOKUP($N111,_2022_luik_II[#All],3,FALSE),0)</f>
        <v>0</v>
      </c>
      <c r="AA111" s="21">
        <f>_xlfn.IFNA(VLOOKUP($N111,_2023_luik_II[#All],2,FALSE),0)</f>
        <v>0</v>
      </c>
      <c r="AB111" s="21">
        <f>_xlfn.IFNA(VLOOKUP($N111,_2023_luik_II[#All],3,FALSE),0)</f>
        <v>0</v>
      </c>
      <c r="AC111" s="21">
        <f>_xlfn.IFNA(VLOOKUP($N111,_2024_luik_II[#All],2,FALSE),0)</f>
        <v>0</v>
      </c>
      <c r="AD111" s="21">
        <f>_xlfn.IFNA(VLOOKUP($N111,_2024_luik_II[#All],3,FALSE),0)</f>
        <v>0</v>
      </c>
      <c r="AF111" s="30" t="str">
        <f t="shared" si="46"/>
        <v>Lijn bevat gegevens</v>
      </c>
      <c r="AH111" s="31"/>
    </row>
    <row r="112" spans="1:34" ht="15" thickBot="1" x14ac:dyDescent="0.35">
      <c r="A112" s="12"/>
      <c r="B112" s="18"/>
      <c r="C112" s="19" t="s">
        <v>17</v>
      </c>
      <c r="D112" s="97" t="s">
        <v>251</v>
      </c>
      <c r="E112" s="55" t="s">
        <v>508</v>
      </c>
      <c r="F112" s="55" t="s">
        <v>508</v>
      </c>
      <c r="G112" s="55" t="s">
        <v>508</v>
      </c>
      <c r="H112" s="55" t="s">
        <v>508</v>
      </c>
      <c r="I112" s="20"/>
      <c r="J112" s="62"/>
      <c r="K112" s="19"/>
      <c r="L112" s="19"/>
      <c r="M112" s="19"/>
      <c r="N112" s="44" t="s">
        <v>430</v>
      </c>
      <c r="O112" s="134"/>
      <c r="P112" s="134"/>
      <c r="Q112" s="134"/>
      <c r="R112" s="134"/>
      <c r="S112" s="134"/>
      <c r="T112" s="134"/>
      <c r="U112" s="134"/>
      <c r="V112" s="134"/>
      <c r="W112" s="21">
        <f>_xlfn.IFNA(VLOOKUP($N112,_2021_luik_II[#All],2,FALSE),0)</f>
        <v>0</v>
      </c>
      <c r="X112" s="21">
        <f>_xlfn.IFNA(VLOOKUP($N112,_2021_luik_II[#All],3,FALSE),0)</f>
        <v>0</v>
      </c>
      <c r="Y112" s="21">
        <f>_xlfn.IFNA(VLOOKUP($N112,_2022_luik_II[#All],2,FALSE),0)</f>
        <v>0</v>
      </c>
      <c r="Z112" s="21">
        <f>_xlfn.IFNA(VLOOKUP($N112,_2022_luik_II[#All],3,FALSE),0)</f>
        <v>0</v>
      </c>
      <c r="AA112" s="21">
        <f>_xlfn.IFNA(VLOOKUP($N112,_2023_luik_II[#All],2,FALSE),0)</f>
        <v>0</v>
      </c>
      <c r="AB112" s="21">
        <f>_xlfn.IFNA(VLOOKUP($N112,_2023_luik_II[#All],3,FALSE),0)</f>
        <v>0</v>
      </c>
      <c r="AC112" s="21">
        <f>_xlfn.IFNA(VLOOKUP($N112,_2024_luik_II[#All],2,FALSE),0)</f>
        <v>0</v>
      </c>
      <c r="AD112" s="21">
        <f>_xlfn.IFNA(VLOOKUP($N112,_2024_luik_II[#All],3,FALSE),0)</f>
        <v>0</v>
      </c>
      <c r="AF112" s="30" t="str">
        <f t="shared" si="46"/>
        <v>Lijn bevat gegevens</v>
      </c>
      <c r="AH112" s="31"/>
    </row>
    <row r="113" spans="1:34" ht="42" thickBot="1" x14ac:dyDescent="0.35">
      <c r="A113" s="12"/>
      <c r="B113" s="18"/>
      <c r="C113" s="19" t="s">
        <v>18</v>
      </c>
      <c r="D113" s="97" t="s">
        <v>252</v>
      </c>
      <c r="E113" s="55" t="s">
        <v>508</v>
      </c>
      <c r="F113" s="57" t="s">
        <v>508</v>
      </c>
      <c r="G113" s="57" t="s">
        <v>508</v>
      </c>
      <c r="H113" s="57" t="s">
        <v>508</v>
      </c>
      <c r="I113" s="20"/>
      <c r="J113" s="62"/>
      <c r="K113" s="19"/>
      <c r="L113" s="19"/>
      <c r="M113" s="19"/>
      <c r="N113" s="44" t="s">
        <v>431</v>
      </c>
      <c r="O113" s="134"/>
      <c r="P113" s="134"/>
      <c r="Q113" s="134"/>
      <c r="R113" s="134"/>
      <c r="S113" s="134"/>
      <c r="T113" s="134"/>
      <c r="U113" s="134"/>
      <c r="V113" s="134"/>
      <c r="W113" s="21">
        <f>_xlfn.IFNA(VLOOKUP($N113,_2021_luik_II[#All],2,FALSE),0)</f>
        <v>0</v>
      </c>
      <c r="X113" s="21">
        <f>_xlfn.IFNA(VLOOKUP($N113,_2021_luik_II[#All],3,FALSE),0)</f>
        <v>0</v>
      </c>
      <c r="Y113" s="21">
        <f>_xlfn.IFNA(VLOOKUP($N113,_2022_luik_II[#All],2,FALSE),0)</f>
        <v>0</v>
      </c>
      <c r="Z113" s="21">
        <f>_xlfn.IFNA(VLOOKUP($N113,_2022_luik_II[#All],3,FALSE),0)</f>
        <v>0</v>
      </c>
      <c r="AA113" s="21">
        <f>_xlfn.IFNA(VLOOKUP($N113,_2023_luik_II[#All],2,FALSE),0)</f>
        <v>0</v>
      </c>
      <c r="AB113" s="21">
        <f>_xlfn.IFNA(VLOOKUP($N113,_2023_luik_II[#All],3,FALSE),0)</f>
        <v>0</v>
      </c>
      <c r="AC113" s="21">
        <f>_xlfn.IFNA(VLOOKUP($N113,_2024_luik_II[#All],2,FALSE),0)</f>
        <v>0</v>
      </c>
      <c r="AD113" s="21">
        <f>_xlfn.IFNA(VLOOKUP($N113,_2024_luik_II[#All],3,FALSE),0)</f>
        <v>0</v>
      </c>
      <c r="AF113" s="30" t="str">
        <f t="shared" si="46"/>
        <v>Lijn bevat gegevens</v>
      </c>
      <c r="AH113" s="31"/>
    </row>
    <row r="114" spans="1:34" ht="15" thickBot="1" x14ac:dyDescent="0.35">
      <c r="A114" s="12"/>
      <c r="B114" s="13" t="s">
        <v>27</v>
      </c>
      <c r="C114" s="15"/>
      <c r="D114" s="187" t="s">
        <v>242</v>
      </c>
      <c r="E114" s="187"/>
      <c r="F114" s="187"/>
      <c r="G114" s="187"/>
      <c r="H114" s="187"/>
      <c r="I114" s="14"/>
      <c r="J114" s="76"/>
      <c r="K114" s="15"/>
      <c r="L114" s="15"/>
      <c r="M114" s="15"/>
      <c r="N114" s="16"/>
      <c r="O114" s="133">
        <f t="shared" ref="O114:AD114" si="48">SUM(O119:O120)</f>
        <v>0</v>
      </c>
      <c r="P114" s="133">
        <f t="shared" si="48"/>
        <v>0</v>
      </c>
      <c r="Q114" s="133">
        <f t="shared" si="48"/>
        <v>0</v>
      </c>
      <c r="R114" s="133">
        <f t="shared" si="48"/>
        <v>0</v>
      </c>
      <c r="S114" s="133">
        <f t="shared" si="48"/>
        <v>0</v>
      </c>
      <c r="T114" s="133">
        <f t="shared" si="48"/>
        <v>0</v>
      </c>
      <c r="U114" s="133">
        <f t="shared" si="48"/>
        <v>0</v>
      </c>
      <c r="V114" s="133">
        <f t="shared" si="48"/>
        <v>0</v>
      </c>
      <c r="W114" s="17">
        <f t="shared" si="48"/>
        <v>0</v>
      </c>
      <c r="X114" s="17">
        <f t="shared" si="48"/>
        <v>0</v>
      </c>
      <c r="Y114" s="17">
        <f t="shared" si="48"/>
        <v>0</v>
      </c>
      <c r="Z114" s="17">
        <f t="shared" si="48"/>
        <v>0</v>
      </c>
      <c r="AA114" s="17">
        <f t="shared" si="48"/>
        <v>0</v>
      </c>
      <c r="AB114" s="17">
        <f t="shared" si="48"/>
        <v>0</v>
      </c>
      <c r="AC114" s="17">
        <f t="shared" si="48"/>
        <v>0</v>
      </c>
      <c r="AD114" s="17">
        <f t="shared" si="48"/>
        <v>0</v>
      </c>
      <c r="AF114" s="30" t="str">
        <f t="shared" ref="AF114:AF120" si="49">IF(AND(ISBLANK(D114),SUM(O114:AD114)=0),"Lijn bevat geen gegevens","Lijn bevat gegevens")</f>
        <v>Lijn bevat gegevens</v>
      </c>
      <c r="AH114" s="31"/>
    </row>
    <row r="115" spans="1:34" ht="28.2" thickBot="1" x14ac:dyDescent="0.35">
      <c r="A115" s="12"/>
      <c r="B115" s="18"/>
      <c r="C115" s="19" t="s">
        <v>16</v>
      </c>
      <c r="D115" s="98" t="s">
        <v>253</v>
      </c>
      <c r="E115" s="55" t="s">
        <v>508</v>
      </c>
      <c r="F115" s="55" t="s">
        <v>508</v>
      </c>
      <c r="G115" s="55" t="s">
        <v>508</v>
      </c>
      <c r="H115" s="55" t="s">
        <v>508</v>
      </c>
      <c r="I115" s="20"/>
      <c r="J115" s="62"/>
      <c r="K115" s="19"/>
      <c r="L115" s="19"/>
      <c r="M115" s="19"/>
      <c r="N115" s="115" t="s">
        <v>432</v>
      </c>
      <c r="O115" s="134"/>
      <c r="P115" s="134"/>
      <c r="Q115" s="134"/>
      <c r="R115" s="134"/>
      <c r="S115" s="134"/>
      <c r="T115" s="134"/>
      <c r="U115" s="134"/>
      <c r="V115" s="134"/>
      <c r="W115" s="21">
        <f>_xlfn.IFNA(VLOOKUP($N115,_2021_luik_II[#All],2,FALSE),0)</f>
        <v>0</v>
      </c>
      <c r="X115" s="21">
        <f>_xlfn.IFNA(VLOOKUP($N115,_2021_luik_II[#All],3,FALSE),0)/3</f>
        <v>0</v>
      </c>
      <c r="Y115" s="21">
        <f>_xlfn.IFNA(VLOOKUP($N115,_2022_luik_II[#All],2,FALSE),0)</f>
        <v>0</v>
      </c>
      <c r="Z115" s="21">
        <f>_xlfn.IFNA(VLOOKUP($N115,_2022_luik_II[#All],3,FALSE),0)/3</f>
        <v>0</v>
      </c>
      <c r="AA115" s="21">
        <f>_xlfn.IFNA(VLOOKUP($N115,_2023_luik_II[#All],2,FALSE),0)</f>
        <v>0</v>
      </c>
      <c r="AB115" s="21">
        <f>_xlfn.IFNA(VLOOKUP($N115,_2023_luik_II[#All],3,FALSE),0)</f>
        <v>0</v>
      </c>
      <c r="AC115" s="21">
        <f>_xlfn.IFNA(VLOOKUP($N115,_2024_luik_II[#All],2,FALSE),0)</f>
        <v>0</v>
      </c>
      <c r="AD115" s="21">
        <f>_xlfn.IFNA(VLOOKUP($N115,_2024_luik_II[#All],3,FALSE),0)</f>
        <v>0</v>
      </c>
      <c r="AF115" s="30" t="str">
        <f t="shared" si="49"/>
        <v>Lijn bevat gegevens</v>
      </c>
      <c r="AH115" s="31"/>
    </row>
    <row r="116" spans="1:34" ht="42" thickBot="1" x14ac:dyDescent="0.35">
      <c r="A116" s="12"/>
      <c r="B116" s="18"/>
      <c r="C116" s="19" t="s">
        <v>17</v>
      </c>
      <c r="D116" s="98" t="s">
        <v>254</v>
      </c>
      <c r="E116" s="55" t="s">
        <v>508</v>
      </c>
      <c r="F116" s="55" t="s">
        <v>508</v>
      </c>
      <c r="G116" s="55" t="s">
        <v>508</v>
      </c>
      <c r="H116" s="55" t="s">
        <v>508</v>
      </c>
      <c r="I116" s="20"/>
      <c r="J116" s="62"/>
      <c r="K116" s="19"/>
      <c r="L116" s="19"/>
      <c r="M116" s="19"/>
      <c r="N116" s="115" t="s">
        <v>433</v>
      </c>
      <c r="O116" s="134"/>
      <c r="P116" s="134"/>
      <c r="Q116" s="134"/>
      <c r="R116" s="134"/>
      <c r="S116" s="134"/>
      <c r="T116" s="134"/>
      <c r="U116" s="134"/>
      <c r="V116" s="134"/>
      <c r="W116" s="21">
        <f>_xlfn.IFNA(VLOOKUP($N116,_2021_luik_II[#All],2,FALSE),0)</f>
        <v>0</v>
      </c>
      <c r="X116" s="21">
        <f>_xlfn.IFNA(VLOOKUP($N116,_2021_luik_II[#All],3,FALSE),0)</f>
        <v>0</v>
      </c>
      <c r="Y116" s="21">
        <f>_xlfn.IFNA(VLOOKUP($N116,_2022_luik_II[#All],2,FALSE),0)</f>
        <v>0</v>
      </c>
      <c r="Z116" s="21">
        <f>_xlfn.IFNA(VLOOKUP($N116,_2022_luik_II[#All],3,FALSE),0)</f>
        <v>0</v>
      </c>
      <c r="AA116" s="21">
        <f>_xlfn.IFNA(VLOOKUP($N116,_2023_luik_II[#All],2,FALSE),0)</f>
        <v>0</v>
      </c>
      <c r="AB116" s="21">
        <f>_xlfn.IFNA(VLOOKUP($N116,_2023_luik_II[#All],3,FALSE),0)</f>
        <v>0</v>
      </c>
      <c r="AC116" s="21">
        <f>_xlfn.IFNA(VLOOKUP($N116,_2024_luik_II[#All],2,FALSE),0)</f>
        <v>0</v>
      </c>
      <c r="AD116" s="21">
        <f>_xlfn.IFNA(VLOOKUP($N116,_2024_luik_II[#All],3,FALSE),0)</f>
        <v>0</v>
      </c>
      <c r="AF116" s="30" t="str">
        <f t="shared" si="49"/>
        <v>Lijn bevat gegevens</v>
      </c>
      <c r="AH116" s="31"/>
    </row>
    <row r="117" spans="1:34" ht="28.2" thickBot="1" x14ac:dyDescent="0.35">
      <c r="A117" s="12"/>
      <c r="B117" s="18"/>
      <c r="C117" s="19" t="s">
        <v>18</v>
      </c>
      <c r="D117" s="98" t="s">
        <v>255</v>
      </c>
      <c r="E117" s="55"/>
      <c r="F117" s="55"/>
      <c r="G117" s="55" t="s">
        <v>508</v>
      </c>
      <c r="H117" s="55" t="s">
        <v>508</v>
      </c>
      <c r="I117" s="20"/>
      <c r="J117" s="62"/>
      <c r="K117" s="19"/>
      <c r="L117" s="19"/>
      <c r="M117" s="19"/>
      <c r="N117" s="115" t="s">
        <v>434</v>
      </c>
      <c r="O117" s="134"/>
      <c r="P117" s="134"/>
      <c r="Q117" s="134"/>
      <c r="R117" s="134"/>
      <c r="S117" s="134"/>
      <c r="T117" s="134"/>
      <c r="U117" s="134"/>
      <c r="V117" s="134"/>
      <c r="W117" s="21">
        <f>_xlfn.IFNA(VLOOKUP($N117,_2021_luik_II[#All],2,FALSE),0)</f>
        <v>0</v>
      </c>
      <c r="X117" s="21">
        <f>_xlfn.IFNA(VLOOKUP($N117,_2021_luik_II[#All],3,FALSE),0)/3</f>
        <v>0</v>
      </c>
      <c r="Y117" s="21">
        <f>_xlfn.IFNA(VLOOKUP($N117,_2022_luik_II[#All],2,FALSE),0)</f>
        <v>0</v>
      </c>
      <c r="Z117" s="21">
        <f>_xlfn.IFNA(VLOOKUP($N117,_2022_luik_II[#All],3,FALSE),0)/3</f>
        <v>0</v>
      </c>
      <c r="AA117" s="21">
        <f>_xlfn.IFNA(VLOOKUP($N117,_2023_luik_II[#All],2,FALSE),0)</f>
        <v>0</v>
      </c>
      <c r="AB117" s="21">
        <f>_xlfn.IFNA(VLOOKUP($N117,_2023_luik_II[#All],3,FALSE),0)</f>
        <v>0</v>
      </c>
      <c r="AC117" s="21">
        <f>_xlfn.IFNA(VLOOKUP($N117,_2024_luik_II[#All],2,FALSE),0)</f>
        <v>0</v>
      </c>
      <c r="AD117" s="21">
        <f>_xlfn.IFNA(VLOOKUP($N117,_2024_luik_II[#All],3,FALSE),0)</f>
        <v>0</v>
      </c>
      <c r="AF117" s="30" t="str">
        <f t="shared" si="49"/>
        <v>Lijn bevat gegevens</v>
      </c>
      <c r="AH117" s="31"/>
    </row>
    <row r="118" spans="1:34" ht="28.2" thickBot="1" x14ac:dyDescent="0.35">
      <c r="A118" s="12"/>
      <c r="B118" s="18"/>
      <c r="C118" s="19" t="s">
        <v>19</v>
      </c>
      <c r="D118" s="98" t="s">
        <v>256</v>
      </c>
      <c r="E118" s="55"/>
      <c r="F118" s="55"/>
      <c r="G118" s="55" t="s">
        <v>508</v>
      </c>
      <c r="H118" s="55" t="s">
        <v>508</v>
      </c>
      <c r="I118" s="20"/>
      <c r="J118" s="62"/>
      <c r="K118" s="19"/>
      <c r="L118" s="19"/>
      <c r="M118" s="19"/>
      <c r="N118" s="115" t="s">
        <v>435</v>
      </c>
      <c r="O118" s="134"/>
      <c r="P118" s="134"/>
      <c r="Q118" s="134"/>
      <c r="R118" s="134"/>
      <c r="S118" s="134"/>
      <c r="T118" s="134"/>
      <c r="U118" s="134"/>
      <c r="V118" s="134"/>
      <c r="W118" s="21">
        <f>_xlfn.IFNA(VLOOKUP($N118,_2021_luik_II[#All],2,FALSE),0)</f>
        <v>0</v>
      </c>
      <c r="X118" s="21">
        <f>_xlfn.IFNA(VLOOKUP($N118,_2021_luik_II[#All],3,FALSE),0)</f>
        <v>0</v>
      </c>
      <c r="Y118" s="21">
        <f>_xlfn.IFNA(VLOOKUP($N118,_2022_luik_II[#All],2,FALSE),0)</f>
        <v>0</v>
      </c>
      <c r="Z118" s="21">
        <f>_xlfn.IFNA(VLOOKUP($N118,_2022_luik_II[#All],3,FALSE),0)</f>
        <v>0</v>
      </c>
      <c r="AA118" s="21">
        <f>_xlfn.IFNA(VLOOKUP($N118,_2023_luik_II[#All],2,FALSE),0)</f>
        <v>0</v>
      </c>
      <c r="AB118" s="21">
        <f>_xlfn.IFNA(VLOOKUP($N118,_2023_luik_II[#All],3,FALSE),0)</f>
        <v>0</v>
      </c>
      <c r="AC118" s="21">
        <f>_xlfn.IFNA(VLOOKUP($N118,_2024_luik_II[#All],2,FALSE),0)</f>
        <v>0</v>
      </c>
      <c r="AD118" s="21">
        <f>_xlfn.IFNA(VLOOKUP($N118,_2024_luik_II[#All],3,FALSE),0)</f>
        <v>0</v>
      </c>
      <c r="AF118" s="30" t="str">
        <f t="shared" si="49"/>
        <v>Lijn bevat gegevens</v>
      </c>
      <c r="AH118" s="31"/>
    </row>
    <row r="119" spans="1:34" ht="28.2" thickBot="1" x14ac:dyDescent="0.35">
      <c r="A119" s="12"/>
      <c r="B119" s="18"/>
      <c r="C119" s="19" t="s">
        <v>20</v>
      </c>
      <c r="D119" s="98" t="s">
        <v>257</v>
      </c>
      <c r="E119" s="55" t="s">
        <v>508</v>
      </c>
      <c r="F119" s="55" t="s">
        <v>508</v>
      </c>
      <c r="G119" s="55" t="s">
        <v>508</v>
      </c>
      <c r="H119" s="55" t="s">
        <v>508</v>
      </c>
      <c r="I119" s="20"/>
      <c r="J119" s="62"/>
      <c r="K119" s="19"/>
      <c r="L119" s="19"/>
      <c r="M119" s="19"/>
      <c r="N119" s="115" t="s">
        <v>436</v>
      </c>
      <c r="O119" s="134"/>
      <c r="P119" s="134"/>
      <c r="Q119" s="134"/>
      <c r="R119" s="134"/>
      <c r="S119" s="134"/>
      <c r="T119" s="134"/>
      <c r="U119" s="134"/>
      <c r="V119" s="134"/>
      <c r="W119" s="21">
        <f>_xlfn.IFNA(VLOOKUP($N119,_2021_luik_II[#All],2,FALSE),0)</f>
        <v>0</v>
      </c>
      <c r="X119" s="21">
        <f>_xlfn.IFNA(VLOOKUP($N119,_2021_luik_II[#All],3,FALSE),0)/3</f>
        <v>0</v>
      </c>
      <c r="Y119" s="21">
        <f>_xlfn.IFNA(VLOOKUP($N119,_2022_luik_II[#All],2,FALSE),0)</f>
        <v>0</v>
      </c>
      <c r="Z119" s="21">
        <f>_xlfn.IFNA(VLOOKUP($N119,_2022_luik_II[#All],3,FALSE),0)/3</f>
        <v>0</v>
      </c>
      <c r="AA119" s="21">
        <f>_xlfn.IFNA(VLOOKUP($N119,_2023_luik_II[#All],2,FALSE),0)</f>
        <v>0</v>
      </c>
      <c r="AB119" s="21">
        <f>_xlfn.IFNA(VLOOKUP($N119,_2023_luik_II[#All],3,FALSE),0)</f>
        <v>0</v>
      </c>
      <c r="AC119" s="21">
        <f>_xlfn.IFNA(VLOOKUP($N119,_2024_luik_II[#All],2,FALSE),0)</f>
        <v>0</v>
      </c>
      <c r="AD119" s="21">
        <f>_xlfn.IFNA(VLOOKUP($N119,_2024_luik_II[#All],3,FALSE),0)</f>
        <v>0</v>
      </c>
      <c r="AF119" s="30" t="str">
        <f t="shared" si="49"/>
        <v>Lijn bevat gegevens</v>
      </c>
      <c r="AH119" s="31"/>
    </row>
    <row r="120" spans="1:34" ht="28.2" thickBot="1" x14ac:dyDescent="0.35">
      <c r="A120" s="12"/>
      <c r="B120" s="18"/>
      <c r="C120" s="19" t="s">
        <v>21</v>
      </c>
      <c r="D120" s="98" t="s">
        <v>258</v>
      </c>
      <c r="E120" s="55"/>
      <c r="F120" s="55" t="s">
        <v>508</v>
      </c>
      <c r="G120" s="55" t="s">
        <v>508</v>
      </c>
      <c r="H120" s="55" t="s">
        <v>508</v>
      </c>
      <c r="I120" s="20"/>
      <c r="J120" s="62"/>
      <c r="K120" s="19"/>
      <c r="L120" s="19"/>
      <c r="M120" s="19"/>
      <c r="N120" s="115" t="s">
        <v>437</v>
      </c>
      <c r="O120" s="134"/>
      <c r="P120" s="134"/>
      <c r="Q120" s="134"/>
      <c r="R120" s="134"/>
      <c r="S120" s="134"/>
      <c r="T120" s="134"/>
      <c r="U120" s="134"/>
      <c r="V120" s="134"/>
      <c r="W120" s="21">
        <f>_xlfn.IFNA(VLOOKUP($N120,_2021_luik_II[#All],2,FALSE),0)</f>
        <v>0</v>
      </c>
      <c r="X120" s="21">
        <f>_xlfn.IFNA(VLOOKUP($N120,_2021_luik_II[#All],3,FALSE),0)</f>
        <v>0</v>
      </c>
      <c r="Y120" s="21">
        <f>_xlfn.IFNA(VLOOKUP($N120,_2022_luik_II[#All],2,FALSE),0)</f>
        <v>0</v>
      </c>
      <c r="Z120" s="21">
        <f>_xlfn.IFNA(VLOOKUP($N120,_2022_luik_II[#All],3,FALSE),0)</f>
        <v>0</v>
      </c>
      <c r="AA120" s="21">
        <f>_xlfn.IFNA(VLOOKUP($N120,_2023_luik_II[#All],2,FALSE),0)</f>
        <v>0</v>
      </c>
      <c r="AB120" s="21">
        <f>_xlfn.IFNA(VLOOKUP($N120,_2023_luik_II[#All],3,FALSE),0)</f>
        <v>0</v>
      </c>
      <c r="AC120" s="21">
        <f>_xlfn.IFNA(VLOOKUP($N120,_2024_luik_II[#All],2,FALSE),0)</f>
        <v>0</v>
      </c>
      <c r="AD120" s="21">
        <f>_xlfn.IFNA(VLOOKUP($N120,_2024_luik_II[#All],3,FALSE),0)</f>
        <v>0</v>
      </c>
      <c r="AF120" s="30" t="str">
        <f t="shared" si="49"/>
        <v>Lijn bevat gegevens</v>
      </c>
      <c r="AH120" s="31"/>
    </row>
    <row r="121" spans="1:34" ht="15" thickBot="1" x14ac:dyDescent="0.35">
      <c r="A121" s="12"/>
      <c r="B121" s="13" t="s">
        <v>28</v>
      </c>
      <c r="C121" s="15"/>
      <c r="D121" s="187" t="s">
        <v>243</v>
      </c>
      <c r="E121" s="187"/>
      <c r="F121" s="187"/>
      <c r="G121" s="187"/>
      <c r="H121" s="187"/>
      <c r="I121" s="14"/>
      <c r="J121" s="76"/>
      <c r="K121" s="15"/>
      <c r="L121" s="15"/>
      <c r="M121" s="15"/>
      <c r="N121" s="16"/>
      <c r="O121" s="133">
        <f>SUM(O122:O124)</f>
        <v>0</v>
      </c>
      <c r="P121" s="133">
        <f t="shared" ref="P121:V121" si="50">SUM(P122:P124)</f>
        <v>0</v>
      </c>
      <c r="Q121" s="133">
        <f t="shared" si="50"/>
        <v>0</v>
      </c>
      <c r="R121" s="133">
        <f t="shared" si="50"/>
        <v>0</v>
      </c>
      <c r="S121" s="133">
        <f t="shared" si="50"/>
        <v>0</v>
      </c>
      <c r="T121" s="133">
        <f t="shared" si="50"/>
        <v>0</v>
      </c>
      <c r="U121" s="133">
        <f t="shared" si="50"/>
        <v>0</v>
      </c>
      <c r="V121" s="133">
        <f t="shared" si="50"/>
        <v>0</v>
      </c>
      <c r="W121" s="17">
        <f t="shared" ref="W121" si="51">SUM(W122:W124)</f>
        <v>0</v>
      </c>
      <c r="X121" s="17">
        <f t="shared" ref="X121" si="52">SUM(X122:X124)</f>
        <v>0</v>
      </c>
      <c r="Y121" s="17">
        <f t="shared" ref="Y121" si="53">SUM(Y122:Y124)</f>
        <v>0</v>
      </c>
      <c r="Z121" s="17">
        <f t="shared" ref="Z121" si="54">SUM(Z122:Z124)</f>
        <v>0</v>
      </c>
      <c r="AA121" s="17">
        <f t="shared" ref="AA121" si="55">SUM(AA122:AA124)</f>
        <v>0</v>
      </c>
      <c r="AB121" s="17">
        <f t="shared" ref="AB121" si="56">SUM(AB122:AB124)</f>
        <v>0</v>
      </c>
      <c r="AC121" s="17">
        <f t="shared" ref="AC121" si="57">SUM(AC122:AC124)</f>
        <v>0</v>
      </c>
      <c r="AD121" s="17">
        <f t="shared" ref="AD121" si="58">SUM(AD122:AD124)</f>
        <v>0</v>
      </c>
      <c r="AF121" s="30" t="str">
        <f t="shared" si="46"/>
        <v>Lijn bevat gegevens</v>
      </c>
      <c r="AH121" s="31"/>
    </row>
    <row r="122" spans="1:34" ht="42" thickBot="1" x14ac:dyDescent="0.35">
      <c r="A122" s="12"/>
      <c r="B122" s="18"/>
      <c r="C122" s="19" t="s">
        <v>16</v>
      </c>
      <c r="D122" s="128" t="s">
        <v>259</v>
      </c>
      <c r="E122" s="55" t="s">
        <v>508</v>
      </c>
      <c r="F122" s="55" t="s">
        <v>508</v>
      </c>
      <c r="G122" s="55" t="s">
        <v>508</v>
      </c>
      <c r="H122" s="55" t="s">
        <v>508</v>
      </c>
      <c r="I122" s="20"/>
      <c r="J122" s="62"/>
      <c r="K122" s="19"/>
      <c r="L122" s="19"/>
      <c r="M122" s="19"/>
      <c r="N122" s="115" t="s">
        <v>438</v>
      </c>
      <c r="O122" s="134"/>
      <c r="P122" s="134"/>
      <c r="Q122" s="134"/>
      <c r="R122" s="134"/>
      <c r="S122" s="134"/>
      <c r="T122" s="134"/>
      <c r="U122" s="134"/>
      <c r="V122" s="134"/>
      <c r="W122" s="21">
        <f>_xlfn.IFNA(VLOOKUP($N122,_2021_luik_II[#All],2,FALSE),0)</f>
        <v>0</v>
      </c>
      <c r="X122" s="21">
        <f>_xlfn.IFNA(VLOOKUP($N122,_2021_luik_II[#All],3,FALSE),0)/3</f>
        <v>0</v>
      </c>
      <c r="Y122" s="21">
        <f>_xlfn.IFNA(VLOOKUP($N122,_2022_luik_II[#All],2,FALSE),0)</f>
        <v>0</v>
      </c>
      <c r="Z122" s="21">
        <f>_xlfn.IFNA(VLOOKUP($N122,_2022_luik_II[#All],3,FALSE),0)/3</f>
        <v>0</v>
      </c>
      <c r="AA122" s="21">
        <f>_xlfn.IFNA(VLOOKUP($N122,_2023_luik_II[#All],2,FALSE),0)</f>
        <v>0</v>
      </c>
      <c r="AB122" s="21">
        <f>_xlfn.IFNA(VLOOKUP($N122,_2023_luik_II[#All],3,FALSE),0)</f>
        <v>0</v>
      </c>
      <c r="AC122" s="21">
        <f>_xlfn.IFNA(VLOOKUP($N122,_2024_luik_II[#All],2,FALSE),0)</f>
        <v>0</v>
      </c>
      <c r="AD122" s="21">
        <f>_xlfn.IFNA(VLOOKUP($N122,_2024_luik_II[#All],3,FALSE),0)</f>
        <v>0</v>
      </c>
      <c r="AF122" s="30" t="str">
        <f t="shared" si="46"/>
        <v>Lijn bevat gegevens</v>
      </c>
      <c r="AH122" s="31"/>
    </row>
    <row r="123" spans="1:34" ht="28.2" thickBot="1" x14ac:dyDescent="0.35">
      <c r="A123" s="12"/>
      <c r="B123" s="18"/>
      <c r="C123" s="19" t="s">
        <v>17</v>
      </c>
      <c r="D123" s="97" t="s">
        <v>260</v>
      </c>
      <c r="E123" s="55" t="s">
        <v>508</v>
      </c>
      <c r="F123" s="55" t="s">
        <v>508</v>
      </c>
      <c r="G123" s="55" t="s">
        <v>508</v>
      </c>
      <c r="H123" s="55" t="s">
        <v>508</v>
      </c>
      <c r="I123" s="20"/>
      <c r="J123" s="62"/>
      <c r="K123" s="19"/>
      <c r="L123" s="19"/>
      <c r="M123" s="19"/>
      <c r="N123" s="115" t="s">
        <v>439</v>
      </c>
      <c r="O123" s="134"/>
      <c r="P123" s="134"/>
      <c r="Q123" s="134"/>
      <c r="R123" s="134"/>
      <c r="S123" s="134"/>
      <c r="T123" s="134"/>
      <c r="U123" s="134"/>
      <c r="V123" s="134"/>
      <c r="W123" s="21">
        <f>_xlfn.IFNA(VLOOKUP($N123,_2021_luik_II[#All],2,FALSE),0)</f>
        <v>0</v>
      </c>
      <c r="X123" s="21">
        <f>_xlfn.IFNA(VLOOKUP($N123,_2021_luik_II[#All],3,FALSE),0)</f>
        <v>0</v>
      </c>
      <c r="Y123" s="21">
        <f>_xlfn.IFNA(VLOOKUP($N123,_2022_luik_II[#All],2,FALSE),0)</f>
        <v>0</v>
      </c>
      <c r="Z123" s="21">
        <f>_xlfn.IFNA(VLOOKUP($N123,_2022_luik_II[#All],3,FALSE),0)</f>
        <v>0</v>
      </c>
      <c r="AA123" s="21">
        <f>_xlfn.IFNA(VLOOKUP($N123,_2023_luik_II[#All],2,FALSE),0)</f>
        <v>0</v>
      </c>
      <c r="AB123" s="21">
        <f>_xlfn.IFNA(VLOOKUP($N123,_2023_luik_II[#All],3,FALSE),0)</f>
        <v>0</v>
      </c>
      <c r="AC123" s="21">
        <f>_xlfn.IFNA(VLOOKUP($N123,_2024_luik_II[#All],2,FALSE),0)</f>
        <v>0</v>
      </c>
      <c r="AD123" s="21">
        <f>_xlfn.IFNA(VLOOKUP($N123,_2024_luik_II[#All],3,FALSE),0)</f>
        <v>0</v>
      </c>
      <c r="AF123" s="30" t="str">
        <f t="shared" si="46"/>
        <v>Lijn bevat gegevens</v>
      </c>
      <c r="AH123" s="31"/>
    </row>
    <row r="124" spans="1:34" ht="42" thickBot="1" x14ac:dyDescent="0.35">
      <c r="A124" s="12"/>
      <c r="B124" s="18"/>
      <c r="C124" s="19" t="s">
        <v>18</v>
      </c>
      <c r="D124" s="97" t="s">
        <v>261</v>
      </c>
      <c r="E124" s="55"/>
      <c r="F124" s="55"/>
      <c r="G124" s="55" t="s">
        <v>508</v>
      </c>
      <c r="H124" s="55" t="s">
        <v>508</v>
      </c>
      <c r="I124" s="20"/>
      <c r="J124" s="62"/>
      <c r="K124" s="19"/>
      <c r="L124" s="19"/>
      <c r="M124" s="19"/>
      <c r="N124" s="115" t="s">
        <v>440</v>
      </c>
      <c r="O124" s="134"/>
      <c r="P124" s="134"/>
      <c r="Q124" s="134"/>
      <c r="R124" s="134"/>
      <c r="S124" s="134"/>
      <c r="T124" s="134"/>
      <c r="U124" s="134"/>
      <c r="V124" s="134"/>
      <c r="W124" s="21">
        <f>_xlfn.IFNA(VLOOKUP($N124,_2021_luik_II[#All],2,FALSE),0)</f>
        <v>0</v>
      </c>
      <c r="X124" s="21">
        <f>_xlfn.IFNA(VLOOKUP($N124,_2021_luik_II[#All],3,FALSE),0)/3</f>
        <v>0</v>
      </c>
      <c r="Y124" s="21">
        <f>_xlfn.IFNA(VLOOKUP($N124,_2022_luik_II[#All],2,FALSE),0)</f>
        <v>0</v>
      </c>
      <c r="Z124" s="21">
        <f>_xlfn.IFNA(VLOOKUP($N124,_2022_luik_II[#All],3,FALSE),0)/3</f>
        <v>0</v>
      </c>
      <c r="AA124" s="21">
        <f>_xlfn.IFNA(VLOOKUP($N124,_2023_luik_II[#All],2,FALSE),0)</f>
        <v>0</v>
      </c>
      <c r="AB124" s="21">
        <f>_xlfn.IFNA(VLOOKUP($N124,_2023_luik_II[#All],3,FALSE),0)</f>
        <v>0</v>
      </c>
      <c r="AC124" s="21">
        <f>_xlfn.IFNA(VLOOKUP($N124,_2024_luik_II[#All],2,FALSE),0)</f>
        <v>0</v>
      </c>
      <c r="AD124" s="21">
        <f>_xlfn.IFNA(VLOOKUP($N124,_2024_luik_II[#All],3,FALSE),0)</f>
        <v>0</v>
      </c>
      <c r="AF124" s="30" t="str">
        <f t="shared" ref="AF124" si="59">IF(AND(ISBLANK(D124),SUM(O124:AD124)=0),"Lijn bevat geen gegevens","Lijn bevat gegevens")</f>
        <v>Lijn bevat gegevens</v>
      </c>
      <c r="AH124" s="31"/>
    </row>
    <row r="125" spans="1:34" ht="15" thickBot="1" x14ac:dyDescent="0.35">
      <c r="A125" s="22" t="s">
        <v>34</v>
      </c>
      <c r="B125" s="23"/>
      <c r="C125" s="23"/>
      <c r="D125" s="195" t="s">
        <v>262</v>
      </c>
      <c r="E125" s="195"/>
      <c r="F125" s="195"/>
      <c r="G125" s="195"/>
      <c r="H125" s="195"/>
      <c r="I125" s="24" t="s">
        <v>517</v>
      </c>
      <c r="J125" s="25"/>
      <c r="K125" s="25"/>
      <c r="L125" s="25"/>
      <c r="M125" s="25"/>
      <c r="N125" s="26"/>
      <c r="O125" s="132">
        <v>12999</v>
      </c>
      <c r="P125" s="132">
        <v>2500</v>
      </c>
      <c r="Q125" s="132">
        <v>11576</v>
      </c>
      <c r="R125" s="132">
        <f t="shared" ref="R125:AC125" si="60">R126+R132+R139+R148+R150+R152</f>
        <v>0</v>
      </c>
      <c r="S125" s="132">
        <v>12299</v>
      </c>
      <c r="T125" s="132">
        <f t="shared" si="60"/>
        <v>0</v>
      </c>
      <c r="U125" s="132">
        <v>11076</v>
      </c>
      <c r="V125" s="132">
        <f t="shared" si="60"/>
        <v>0</v>
      </c>
      <c r="W125" s="11">
        <f t="shared" si="60"/>
        <v>0</v>
      </c>
      <c r="X125" s="11">
        <f t="shared" si="60"/>
        <v>0</v>
      </c>
      <c r="Y125" s="11">
        <f t="shared" si="60"/>
        <v>0</v>
      </c>
      <c r="Z125" s="11">
        <f t="shared" si="60"/>
        <v>0</v>
      </c>
      <c r="AA125" s="11">
        <f t="shared" si="60"/>
        <v>0</v>
      </c>
      <c r="AB125" s="11">
        <f t="shared" si="60"/>
        <v>0</v>
      </c>
      <c r="AC125" s="11">
        <f t="shared" si="60"/>
        <v>0</v>
      </c>
      <c r="AD125" s="11">
        <f>AD126+AD132+AD139+AD148</f>
        <v>0</v>
      </c>
      <c r="AF125" s="30" t="str">
        <f t="shared" ref="AF125:AF147" si="61">IF(AND(ISBLANK(D125),SUM(O125:AD125)=0),"Lijn bevat geen gegevens","Lijn bevat gegevens")</f>
        <v>Lijn bevat gegevens</v>
      </c>
    </row>
    <row r="126" spans="1:34" ht="15" thickBot="1" x14ac:dyDescent="0.35">
      <c r="A126" s="12"/>
      <c r="B126" s="38" t="s">
        <v>15</v>
      </c>
      <c r="C126" s="13"/>
      <c r="D126" s="187" t="s">
        <v>263</v>
      </c>
      <c r="E126" s="187"/>
      <c r="F126" s="187"/>
      <c r="G126" s="187"/>
      <c r="H126" s="187"/>
      <c r="I126" s="14"/>
      <c r="J126" s="15"/>
      <c r="K126" s="15"/>
      <c r="L126" s="15"/>
      <c r="M126" s="15"/>
      <c r="N126" s="16"/>
      <c r="O126" s="133">
        <f t="shared" ref="O126:AD126" si="62">SUM(O127:O131)</f>
        <v>0</v>
      </c>
      <c r="P126" s="133">
        <f t="shared" si="62"/>
        <v>0</v>
      </c>
      <c r="Q126" s="133">
        <f t="shared" si="62"/>
        <v>0</v>
      </c>
      <c r="R126" s="133">
        <f t="shared" si="62"/>
        <v>0</v>
      </c>
      <c r="S126" s="133">
        <f t="shared" si="62"/>
        <v>0</v>
      </c>
      <c r="T126" s="133">
        <f t="shared" si="62"/>
        <v>0</v>
      </c>
      <c r="U126" s="133">
        <f t="shared" si="62"/>
        <v>0</v>
      </c>
      <c r="V126" s="133">
        <f t="shared" si="62"/>
        <v>0</v>
      </c>
      <c r="W126" s="17">
        <f t="shared" si="62"/>
        <v>0</v>
      </c>
      <c r="X126" s="17">
        <f t="shared" si="62"/>
        <v>0</v>
      </c>
      <c r="Y126" s="17">
        <f t="shared" si="62"/>
        <v>0</v>
      </c>
      <c r="Z126" s="17">
        <f t="shared" si="62"/>
        <v>0</v>
      </c>
      <c r="AA126" s="17">
        <f t="shared" si="62"/>
        <v>0</v>
      </c>
      <c r="AB126" s="17">
        <f t="shared" si="62"/>
        <v>0</v>
      </c>
      <c r="AC126" s="17">
        <f t="shared" si="62"/>
        <v>0</v>
      </c>
      <c r="AD126" s="17">
        <f t="shared" si="62"/>
        <v>0</v>
      </c>
      <c r="AF126" s="30" t="str">
        <f t="shared" si="61"/>
        <v>Lijn bevat gegevens</v>
      </c>
      <c r="AH126" s="31"/>
    </row>
    <row r="127" spans="1:34" ht="28.2" thickBot="1" x14ac:dyDescent="0.35">
      <c r="A127" s="12"/>
      <c r="B127" s="18"/>
      <c r="C127" s="19" t="s">
        <v>16</v>
      </c>
      <c r="D127" s="99" t="s">
        <v>270</v>
      </c>
      <c r="E127" s="55" t="s">
        <v>508</v>
      </c>
      <c r="F127" s="55" t="s">
        <v>508</v>
      </c>
      <c r="G127" s="55" t="s">
        <v>508</v>
      </c>
      <c r="H127" s="55" t="s">
        <v>508</v>
      </c>
      <c r="I127" s="20"/>
      <c r="J127" s="65"/>
      <c r="K127" s="19"/>
      <c r="L127" s="19"/>
      <c r="M127" s="19"/>
      <c r="N127" s="67" t="s">
        <v>441</v>
      </c>
      <c r="O127" s="134"/>
      <c r="P127" s="134"/>
      <c r="Q127" s="134"/>
      <c r="R127" s="134"/>
      <c r="S127" s="134"/>
      <c r="T127" s="134"/>
      <c r="U127" s="134"/>
      <c r="V127" s="134"/>
      <c r="W127" s="21">
        <f>_xlfn.IFNA(VLOOKUP($N127,_2021_luik_II[#All],2,FALSE),0)</f>
        <v>0</v>
      </c>
      <c r="X127" s="21">
        <f>_xlfn.IFNA(VLOOKUP($N127,_2021_luik_II[#All],3,FALSE),0)</f>
        <v>0</v>
      </c>
      <c r="Y127" s="21">
        <f>_xlfn.IFNA(VLOOKUP($N127,_2022_luik_II[#All],2,FALSE),0)</f>
        <v>0</v>
      </c>
      <c r="Z127" s="21">
        <f>_xlfn.IFNA(VLOOKUP($N127,_2022_luik_II[#All],3,FALSE),0)/3</f>
        <v>0</v>
      </c>
      <c r="AA127" s="21">
        <f>_xlfn.IFNA(VLOOKUP($N127,_2023_luik_II[#All],2,FALSE),0)</f>
        <v>0</v>
      </c>
      <c r="AB127" s="21">
        <f>_xlfn.IFNA(VLOOKUP($N127,_2023_luik_II[#All],3,FALSE),0)</f>
        <v>0</v>
      </c>
      <c r="AC127" s="21">
        <f>_xlfn.IFNA(VLOOKUP($N127,_2024_luik_II[#All],2,FALSE),0)</f>
        <v>0</v>
      </c>
      <c r="AD127" s="21">
        <f>_xlfn.IFNA(VLOOKUP($N127,_2024_luik_II[#All],3,FALSE),0)</f>
        <v>0</v>
      </c>
      <c r="AF127" s="30" t="str">
        <f t="shared" si="61"/>
        <v>Lijn bevat gegevens</v>
      </c>
      <c r="AH127" s="31"/>
    </row>
    <row r="128" spans="1:34" ht="42" thickBot="1" x14ac:dyDescent="0.35">
      <c r="A128" s="12"/>
      <c r="B128" s="18"/>
      <c r="C128" s="19" t="s">
        <v>17</v>
      </c>
      <c r="D128" s="99" t="s">
        <v>271</v>
      </c>
      <c r="E128" s="55" t="s">
        <v>508</v>
      </c>
      <c r="F128" s="55" t="s">
        <v>508</v>
      </c>
      <c r="G128" s="55" t="s">
        <v>508</v>
      </c>
      <c r="H128" s="55" t="s">
        <v>508</v>
      </c>
      <c r="I128" s="20"/>
      <c r="J128" s="62"/>
      <c r="K128" s="19"/>
      <c r="L128" s="19"/>
      <c r="M128" s="19"/>
      <c r="N128" s="67" t="s">
        <v>442</v>
      </c>
      <c r="O128" s="134"/>
      <c r="P128" s="134"/>
      <c r="Q128" s="134"/>
      <c r="R128" s="134"/>
      <c r="S128" s="134"/>
      <c r="T128" s="134"/>
      <c r="U128" s="134"/>
      <c r="V128" s="134"/>
      <c r="W128" s="21">
        <f>_xlfn.IFNA(VLOOKUP($N128,_2021_luik_II[#All],2,FALSE),0)</f>
        <v>0</v>
      </c>
      <c r="X128" s="21">
        <f>_xlfn.IFNA(VLOOKUP($N128,_2021_luik_II[#All],3,FALSE),0)</f>
        <v>0</v>
      </c>
      <c r="Y128" s="21">
        <f>_xlfn.IFNA(VLOOKUP($N128,_2022_luik_II[#All],2,FALSE),0)</f>
        <v>0</v>
      </c>
      <c r="Z128" s="21">
        <f>_xlfn.IFNA(VLOOKUP($N128,_2022_luik_II[#All],3,FALSE),0)/3</f>
        <v>0</v>
      </c>
      <c r="AA128" s="21">
        <f>_xlfn.IFNA(VLOOKUP($N128,_2023_luik_II[#All],2,FALSE),0)</f>
        <v>0</v>
      </c>
      <c r="AB128" s="21">
        <f>_xlfn.IFNA(VLOOKUP($N128,_2023_luik_II[#All],3,FALSE),0)</f>
        <v>0</v>
      </c>
      <c r="AC128" s="21">
        <f>_xlfn.IFNA(VLOOKUP($N128,_2024_luik_II[#All],2,FALSE),0)</f>
        <v>0</v>
      </c>
      <c r="AD128" s="21">
        <f>_xlfn.IFNA(VLOOKUP($N128,_2024_luik_II[#All],3,FALSE),0)</f>
        <v>0</v>
      </c>
      <c r="AF128" s="30" t="str">
        <f t="shared" si="61"/>
        <v>Lijn bevat gegevens</v>
      </c>
      <c r="AH128" s="31"/>
    </row>
    <row r="129" spans="1:34" ht="15" thickBot="1" x14ac:dyDescent="0.35">
      <c r="A129" s="12"/>
      <c r="B129" s="18"/>
      <c r="C129" s="19" t="s">
        <v>18</v>
      </c>
      <c r="D129" s="99" t="s">
        <v>274</v>
      </c>
      <c r="E129" s="55" t="s">
        <v>508</v>
      </c>
      <c r="F129" s="55"/>
      <c r="G129" s="55" t="s">
        <v>508</v>
      </c>
      <c r="H129" s="55"/>
      <c r="I129" s="20"/>
      <c r="J129" s="62"/>
      <c r="K129" s="19"/>
      <c r="L129" s="19"/>
      <c r="M129" s="19"/>
      <c r="N129" s="67" t="s">
        <v>443</v>
      </c>
      <c r="O129" s="134"/>
      <c r="P129" s="134"/>
      <c r="Q129" s="134"/>
      <c r="R129" s="134"/>
      <c r="S129" s="134"/>
      <c r="T129" s="134"/>
      <c r="U129" s="134"/>
      <c r="V129" s="134"/>
      <c r="W129" s="21">
        <f>_xlfn.IFNA(VLOOKUP($N129,_2021_luik_II[#All],2,FALSE),0)</f>
        <v>0</v>
      </c>
      <c r="X129" s="21">
        <f>_xlfn.IFNA(VLOOKUP($N129,_2021_luik_II[#All],3,FALSE),0)</f>
        <v>0</v>
      </c>
      <c r="Y129" s="21">
        <f>_xlfn.IFNA(VLOOKUP($N129,_2022_luik_II[#All],2,FALSE),0)</f>
        <v>0</v>
      </c>
      <c r="Z129" s="21">
        <f>_xlfn.IFNA(VLOOKUP($N129,_2022_luik_II[#All],3,FALSE),0)</f>
        <v>0</v>
      </c>
      <c r="AA129" s="21">
        <f>_xlfn.IFNA(VLOOKUP($N129,_2023_luik_II[#All],2,FALSE),0)</f>
        <v>0</v>
      </c>
      <c r="AB129" s="21">
        <f>_xlfn.IFNA(VLOOKUP($N129,_2023_luik_II[#All],3,FALSE),0)</f>
        <v>0</v>
      </c>
      <c r="AC129" s="21">
        <f>_xlfn.IFNA(VLOOKUP($N129,_2024_luik_II[#All],2,FALSE),0)</f>
        <v>0</v>
      </c>
      <c r="AD129" s="21">
        <f>_xlfn.IFNA(VLOOKUP($N129,_2024_luik_II[#All],3,FALSE),0)</f>
        <v>0</v>
      </c>
      <c r="AF129" s="30" t="str">
        <f t="shared" si="61"/>
        <v>Lijn bevat gegevens</v>
      </c>
      <c r="AH129" s="31"/>
    </row>
    <row r="130" spans="1:34" ht="28.2" thickBot="1" x14ac:dyDescent="0.35">
      <c r="A130" s="12"/>
      <c r="B130" s="18"/>
      <c r="C130" s="19" t="s">
        <v>19</v>
      </c>
      <c r="D130" s="99" t="s">
        <v>272</v>
      </c>
      <c r="E130" s="55" t="s">
        <v>508</v>
      </c>
      <c r="F130" s="55" t="s">
        <v>508</v>
      </c>
      <c r="G130" s="55" t="s">
        <v>508</v>
      </c>
      <c r="H130" s="55" t="s">
        <v>508</v>
      </c>
      <c r="I130" s="20"/>
      <c r="J130" s="62"/>
      <c r="K130" s="19"/>
      <c r="L130" s="19"/>
      <c r="M130" s="19"/>
      <c r="N130" s="67" t="s">
        <v>444</v>
      </c>
      <c r="O130" s="134"/>
      <c r="P130" s="134"/>
      <c r="Q130" s="134"/>
      <c r="R130" s="134"/>
      <c r="S130" s="134"/>
      <c r="T130" s="134"/>
      <c r="U130" s="134"/>
      <c r="V130" s="134"/>
      <c r="W130" s="21">
        <f>_xlfn.IFNA(VLOOKUP($N130,_2021_luik_II[#All],2,FALSE),0)</f>
        <v>0</v>
      </c>
      <c r="X130" s="21">
        <f>_xlfn.IFNA(VLOOKUP($N130,_2021_luik_II[#All],3,FALSE),0)</f>
        <v>0</v>
      </c>
      <c r="Y130" s="21">
        <f>_xlfn.IFNA(VLOOKUP($N130,_2022_luik_II[#All],2,FALSE),0)</f>
        <v>0</v>
      </c>
      <c r="Z130" s="21">
        <f>_xlfn.IFNA(VLOOKUP($N130,_2022_luik_II[#All],3,FALSE),0)</f>
        <v>0</v>
      </c>
      <c r="AA130" s="21">
        <f>_xlfn.IFNA(VLOOKUP($N130,_2023_luik_II[#All],2,FALSE),0)</f>
        <v>0</v>
      </c>
      <c r="AB130" s="21">
        <f>_xlfn.IFNA(VLOOKUP($N130,_2023_luik_II[#All],3,FALSE),0)</f>
        <v>0</v>
      </c>
      <c r="AC130" s="21">
        <f>_xlfn.IFNA(VLOOKUP($N130,_2024_luik_II[#All],2,FALSE),0)</f>
        <v>0</v>
      </c>
      <c r="AD130" s="21">
        <f>_xlfn.IFNA(VLOOKUP($N130,_2024_luik_II[#All],3,FALSE),0)</f>
        <v>0</v>
      </c>
      <c r="AF130" s="30" t="str">
        <f t="shared" si="61"/>
        <v>Lijn bevat gegevens</v>
      </c>
      <c r="AH130" s="31"/>
    </row>
    <row r="131" spans="1:34" ht="28.2" thickBot="1" x14ac:dyDescent="0.35">
      <c r="A131" s="12"/>
      <c r="B131" s="18"/>
      <c r="C131" s="19" t="s">
        <v>20</v>
      </c>
      <c r="D131" s="99" t="s">
        <v>273</v>
      </c>
      <c r="E131" s="55" t="s">
        <v>508</v>
      </c>
      <c r="F131" s="55"/>
      <c r="G131" s="55" t="s">
        <v>508</v>
      </c>
      <c r="H131" s="55"/>
      <c r="I131" s="20"/>
      <c r="J131" s="62"/>
      <c r="K131" s="19"/>
      <c r="L131" s="19"/>
      <c r="M131" s="19"/>
      <c r="N131" s="67" t="s">
        <v>445</v>
      </c>
      <c r="O131" s="134"/>
      <c r="P131" s="134"/>
      <c r="Q131" s="134"/>
      <c r="R131" s="134"/>
      <c r="S131" s="134"/>
      <c r="T131" s="134"/>
      <c r="U131" s="134"/>
      <c r="V131" s="134"/>
      <c r="W131" s="21">
        <f>_xlfn.IFNA(VLOOKUP($N131,_2021_luik_II[#All],2,FALSE),0)</f>
        <v>0</v>
      </c>
      <c r="X131" s="21">
        <f>_xlfn.IFNA(VLOOKUP($N131,_2021_luik_II[#All],3,FALSE),0)/2</f>
        <v>0</v>
      </c>
      <c r="Y131" s="21">
        <f>_xlfn.IFNA(VLOOKUP($N131,_2022_luik_II[#All],2,FALSE),0)</f>
        <v>0</v>
      </c>
      <c r="Z131" s="21">
        <f>_xlfn.IFNA(VLOOKUP($N131,_2022_luik_II[#All],3,FALSE),0)/2</f>
        <v>0</v>
      </c>
      <c r="AA131" s="21">
        <f>_xlfn.IFNA(VLOOKUP($N131,_2023_luik_II[#All],2,FALSE),0)</f>
        <v>0</v>
      </c>
      <c r="AB131" s="21">
        <f>_xlfn.IFNA(VLOOKUP($N131,_2023_luik_II[#All],3,FALSE),0)</f>
        <v>0</v>
      </c>
      <c r="AC131" s="21">
        <f>_xlfn.IFNA(VLOOKUP($N131,_2024_luik_II[#All],2,FALSE),0)</f>
        <v>0</v>
      </c>
      <c r="AD131" s="21">
        <f>_xlfn.IFNA(VLOOKUP($N131,_2024_luik_II[#All],3,FALSE),0)</f>
        <v>0</v>
      </c>
      <c r="AF131" s="30" t="str">
        <f t="shared" si="61"/>
        <v>Lijn bevat gegevens</v>
      </c>
      <c r="AH131" s="31"/>
    </row>
    <row r="132" spans="1:34" ht="15" thickBot="1" x14ac:dyDescent="0.35">
      <c r="A132" s="12"/>
      <c r="B132" s="38" t="s">
        <v>25</v>
      </c>
      <c r="C132" s="15"/>
      <c r="D132" s="187" t="s">
        <v>264</v>
      </c>
      <c r="E132" s="187"/>
      <c r="F132" s="187"/>
      <c r="G132" s="187"/>
      <c r="H132" s="187"/>
      <c r="I132" s="14"/>
      <c r="J132" s="15"/>
      <c r="K132" s="15"/>
      <c r="L132" s="15"/>
      <c r="M132" s="15"/>
      <c r="N132" s="116"/>
      <c r="O132" s="133">
        <f t="shared" ref="O132:AD132" si="63">SUM(O133:O138)</f>
        <v>0</v>
      </c>
      <c r="P132" s="133">
        <f t="shared" si="63"/>
        <v>0</v>
      </c>
      <c r="Q132" s="133">
        <f t="shared" si="63"/>
        <v>0</v>
      </c>
      <c r="R132" s="133">
        <f t="shared" si="63"/>
        <v>0</v>
      </c>
      <c r="S132" s="133">
        <f t="shared" si="63"/>
        <v>0</v>
      </c>
      <c r="T132" s="133">
        <f t="shared" si="63"/>
        <v>0</v>
      </c>
      <c r="U132" s="133">
        <f t="shared" si="63"/>
        <v>0</v>
      </c>
      <c r="V132" s="133">
        <f t="shared" si="63"/>
        <v>0</v>
      </c>
      <c r="W132" s="17">
        <f t="shared" si="63"/>
        <v>0</v>
      </c>
      <c r="X132" s="17">
        <f t="shared" si="63"/>
        <v>0</v>
      </c>
      <c r="Y132" s="17">
        <f t="shared" si="63"/>
        <v>0</v>
      </c>
      <c r="Z132" s="17">
        <f t="shared" si="63"/>
        <v>0</v>
      </c>
      <c r="AA132" s="17">
        <f t="shared" si="63"/>
        <v>0</v>
      </c>
      <c r="AB132" s="17">
        <f t="shared" si="63"/>
        <v>0</v>
      </c>
      <c r="AC132" s="17">
        <f t="shared" si="63"/>
        <v>0</v>
      </c>
      <c r="AD132" s="17">
        <f t="shared" si="63"/>
        <v>0</v>
      </c>
      <c r="AF132" s="30" t="str">
        <f t="shared" si="61"/>
        <v>Lijn bevat gegevens</v>
      </c>
      <c r="AH132" s="31"/>
    </row>
    <row r="133" spans="1:34" ht="15" thickBot="1" x14ac:dyDescent="0.35">
      <c r="A133" s="12"/>
      <c r="B133" s="18"/>
      <c r="C133" s="19" t="s">
        <v>16</v>
      </c>
      <c r="D133" s="125" t="s">
        <v>275</v>
      </c>
      <c r="E133" s="59" t="s">
        <v>508</v>
      </c>
      <c r="F133" s="58" t="s">
        <v>508</v>
      </c>
      <c r="G133" s="58" t="s">
        <v>508</v>
      </c>
      <c r="H133" s="58" t="s">
        <v>508</v>
      </c>
      <c r="I133" s="20"/>
      <c r="J133" s="65"/>
      <c r="K133" s="19"/>
      <c r="L133" s="19"/>
      <c r="M133" s="19"/>
      <c r="N133" s="67" t="s">
        <v>446</v>
      </c>
      <c r="O133" s="134"/>
      <c r="P133" s="134"/>
      <c r="Q133" s="134"/>
      <c r="R133" s="134"/>
      <c r="S133" s="134"/>
      <c r="T133" s="134"/>
      <c r="U133" s="134"/>
      <c r="V133" s="134"/>
      <c r="W133" s="21">
        <f>_xlfn.IFNA(VLOOKUP($N133,_2021_luik_II[#All],2,FALSE),0)</f>
        <v>0</v>
      </c>
      <c r="X133" s="21">
        <f>_xlfn.IFNA(VLOOKUP($N133,_2021_luik_II[#All],3,FALSE),0)/3</f>
        <v>0</v>
      </c>
      <c r="Y133" s="21">
        <f>_xlfn.IFNA(VLOOKUP($N133,_2022_luik_II[#All],2,FALSE),0)</f>
        <v>0</v>
      </c>
      <c r="Z133" s="21">
        <f>_xlfn.IFNA(VLOOKUP($N133,_2022_luik_II[#All],3,FALSE),0)/3</f>
        <v>0</v>
      </c>
      <c r="AA133" s="21">
        <f>_xlfn.IFNA(VLOOKUP($N133,_2023_luik_II[#All],2,FALSE),0)</f>
        <v>0</v>
      </c>
      <c r="AB133" s="21">
        <f>_xlfn.IFNA(VLOOKUP($N133,_2023_luik_II[#All],3,FALSE),0)</f>
        <v>0</v>
      </c>
      <c r="AC133" s="21">
        <f>_xlfn.IFNA(VLOOKUP($N133,_2024_luik_II[#All],2,FALSE),0)</f>
        <v>0</v>
      </c>
      <c r="AD133" s="21">
        <f>_xlfn.IFNA(VLOOKUP($N133,_2024_luik_II[#All],3,FALSE),0)</f>
        <v>0</v>
      </c>
      <c r="AF133" s="30" t="str">
        <f t="shared" si="61"/>
        <v>Lijn bevat gegevens</v>
      </c>
      <c r="AH133" s="31"/>
    </row>
    <row r="134" spans="1:34" ht="28.2" thickBot="1" x14ac:dyDescent="0.35">
      <c r="A134" s="12"/>
      <c r="B134" s="18"/>
      <c r="C134" s="19" t="s">
        <v>17</v>
      </c>
      <c r="D134" s="91" t="s">
        <v>276</v>
      </c>
      <c r="E134" s="66"/>
      <c r="F134" s="66" t="s">
        <v>508</v>
      </c>
      <c r="G134" s="66"/>
      <c r="H134" s="66" t="s">
        <v>508</v>
      </c>
      <c r="I134" s="20"/>
      <c r="J134" s="67"/>
      <c r="K134" s="19"/>
      <c r="L134" s="19"/>
      <c r="M134" s="19"/>
      <c r="N134" s="67" t="s">
        <v>447</v>
      </c>
      <c r="O134" s="134"/>
      <c r="P134" s="134"/>
      <c r="Q134" s="134"/>
      <c r="R134" s="134"/>
      <c r="S134" s="134"/>
      <c r="T134" s="134"/>
      <c r="U134" s="134"/>
      <c r="V134" s="134"/>
      <c r="W134" s="21">
        <f>_xlfn.IFNA(VLOOKUP($N134,_2021_luik_II[#All],2,FALSE),0)</f>
        <v>0</v>
      </c>
      <c r="X134" s="21">
        <f>_xlfn.IFNA(VLOOKUP($N134,_2021_luik_II[#All],3,FALSE),0)/3</f>
        <v>0</v>
      </c>
      <c r="Y134" s="21">
        <f>_xlfn.IFNA(VLOOKUP($N134,_2022_luik_II[#All],2,FALSE),0)</f>
        <v>0</v>
      </c>
      <c r="Z134" s="21">
        <f>_xlfn.IFNA(VLOOKUP($N134,_2022_luik_II[#All],3,FALSE),0)/3</f>
        <v>0</v>
      </c>
      <c r="AA134" s="21">
        <f>_xlfn.IFNA(VLOOKUP($N134,_2023_luik_II[#All],2,FALSE),0)</f>
        <v>0</v>
      </c>
      <c r="AB134" s="21">
        <f>_xlfn.IFNA(VLOOKUP($N134,_2023_luik_II[#All],3,FALSE),0)</f>
        <v>0</v>
      </c>
      <c r="AC134" s="21">
        <f>_xlfn.IFNA(VLOOKUP($N134,_2024_luik_II[#All],2,FALSE),0)</f>
        <v>0</v>
      </c>
      <c r="AD134" s="21">
        <f>_xlfn.IFNA(VLOOKUP($N134,_2024_luik_II[#All],3,FALSE),0)</f>
        <v>0</v>
      </c>
      <c r="AF134" s="30" t="str">
        <f t="shared" si="61"/>
        <v>Lijn bevat gegevens</v>
      </c>
      <c r="AH134" s="31"/>
    </row>
    <row r="135" spans="1:34" ht="28.2" thickBot="1" x14ac:dyDescent="0.35">
      <c r="A135" s="12"/>
      <c r="B135" s="18"/>
      <c r="C135" s="19" t="s">
        <v>18</v>
      </c>
      <c r="D135" s="96" t="s">
        <v>277</v>
      </c>
      <c r="E135" s="100" t="s">
        <v>508</v>
      </c>
      <c r="F135" s="66" t="s">
        <v>508</v>
      </c>
      <c r="G135" s="66" t="s">
        <v>508</v>
      </c>
      <c r="H135" s="66" t="s">
        <v>508</v>
      </c>
      <c r="I135" s="20"/>
      <c r="J135" s="67"/>
      <c r="K135" s="19"/>
      <c r="L135" s="19"/>
      <c r="M135" s="19"/>
      <c r="N135" s="67" t="s">
        <v>448</v>
      </c>
      <c r="O135" s="134"/>
      <c r="P135" s="134"/>
      <c r="Q135" s="134"/>
      <c r="R135" s="134"/>
      <c r="S135" s="134"/>
      <c r="T135" s="134"/>
      <c r="U135" s="134"/>
      <c r="V135" s="134"/>
      <c r="W135" s="21">
        <f>_xlfn.IFNA(VLOOKUP($N135,_2021_luik_II[#All],2,FALSE),0)</f>
        <v>0</v>
      </c>
      <c r="X135" s="21">
        <f>_xlfn.IFNA(VLOOKUP($N135,_2021_luik_II[#All],3,FALSE),0)/3</f>
        <v>0</v>
      </c>
      <c r="Y135" s="21">
        <f>_xlfn.IFNA(VLOOKUP($N135,_2022_luik_II[#All],2,FALSE),0)</f>
        <v>0</v>
      </c>
      <c r="Z135" s="21">
        <f>_xlfn.IFNA(VLOOKUP($N135,_2022_luik_II[#All],3,FALSE),0)/3</f>
        <v>0</v>
      </c>
      <c r="AA135" s="21">
        <f>_xlfn.IFNA(VLOOKUP($N135,_2023_luik_II[#All],2,FALSE),0)</f>
        <v>0</v>
      </c>
      <c r="AB135" s="21">
        <f>_xlfn.IFNA(VLOOKUP($N135,_2023_luik_II[#All],3,FALSE),0)</f>
        <v>0</v>
      </c>
      <c r="AC135" s="21">
        <f>_xlfn.IFNA(VLOOKUP($N135,_2024_luik_II[#All],2,FALSE),0)</f>
        <v>0</v>
      </c>
      <c r="AD135" s="21">
        <f>_xlfn.IFNA(VLOOKUP($N135,_2024_luik_II[#All],3,FALSE),0)</f>
        <v>0</v>
      </c>
      <c r="AF135" s="30" t="str">
        <f t="shared" ref="AF135:AF136" si="64">IF(AND(ISBLANK(D135),SUM(O135:AD135)=0),"Lijn bevat geen gegevens","Lijn bevat gegevens")</f>
        <v>Lijn bevat gegevens</v>
      </c>
      <c r="AH135" s="31"/>
    </row>
    <row r="136" spans="1:34" ht="28.2" thickBot="1" x14ac:dyDescent="0.35">
      <c r="A136" s="12"/>
      <c r="B136" s="18"/>
      <c r="C136" s="19" t="s">
        <v>19</v>
      </c>
      <c r="D136" s="91" t="s">
        <v>278</v>
      </c>
      <c r="E136" s="58" t="s">
        <v>508</v>
      </c>
      <c r="F136" s="58" t="s">
        <v>508</v>
      </c>
      <c r="G136" s="58" t="s">
        <v>508</v>
      </c>
      <c r="H136" s="58" t="s">
        <v>508</v>
      </c>
      <c r="I136" s="20"/>
      <c r="J136" s="65"/>
      <c r="K136" s="19"/>
      <c r="L136" s="19"/>
      <c r="M136" s="19"/>
      <c r="N136" s="67" t="s">
        <v>449</v>
      </c>
      <c r="O136" s="134"/>
      <c r="P136" s="134"/>
      <c r="Q136" s="134"/>
      <c r="R136" s="134"/>
      <c r="S136" s="134"/>
      <c r="T136" s="134"/>
      <c r="U136" s="134"/>
      <c r="V136" s="134"/>
      <c r="W136" s="21">
        <f>_xlfn.IFNA(VLOOKUP($N136,_2021_luik_II[#All],2,FALSE),0)</f>
        <v>0</v>
      </c>
      <c r="X136" s="21">
        <f>_xlfn.IFNA(VLOOKUP($N136,_2021_luik_II[#All],3,FALSE),0)</f>
        <v>0</v>
      </c>
      <c r="Y136" s="21">
        <f>_xlfn.IFNA(VLOOKUP($N136,_2022_luik_II[#All],2,FALSE),0)</f>
        <v>0</v>
      </c>
      <c r="Z136" s="21">
        <f>_xlfn.IFNA(VLOOKUP($N136,_2022_luik_II[#All],3,FALSE),0)</f>
        <v>0</v>
      </c>
      <c r="AA136" s="21">
        <f>_xlfn.IFNA(VLOOKUP($N136,_2023_luik_II[#All],2,FALSE),0)</f>
        <v>0</v>
      </c>
      <c r="AB136" s="21">
        <f>_xlfn.IFNA(VLOOKUP($N136,_2023_luik_II[#All],3,FALSE),0)</f>
        <v>0</v>
      </c>
      <c r="AC136" s="21">
        <f>_xlfn.IFNA(VLOOKUP($N136,_2024_luik_II[#All],2,FALSE),0)</f>
        <v>0</v>
      </c>
      <c r="AD136" s="21">
        <f>_xlfn.IFNA(VLOOKUP($N136,_2024_luik_II[#All],3,FALSE),0)</f>
        <v>0</v>
      </c>
      <c r="AF136" s="30" t="str">
        <f t="shared" si="64"/>
        <v>Lijn bevat gegevens</v>
      </c>
      <c r="AH136" s="31"/>
    </row>
    <row r="137" spans="1:34" ht="42" thickBot="1" x14ac:dyDescent="0.35">
      <c r="A137" s="12"/>
      <c r="B137" s="18"/>
      <c r="C137" s="19" t="s">
        <v>18</v>
      </c>
      <c r="D137" s="96" t="s">
        <v>279</v>
      </c>
      <c r="E137" s="100" t="s">
        <v>508</v>
      </c>
      <c r="F137" s="66" t="s">
        <v>508</v>
      </c>
      <c r="G137" s="66" t="s">
        <v>508</v>
      </c>
      <c r="H137" s="66" t="s">
        <v>508</v>
      </c>
      <c r="I137" s="20"/>
      <c r="J137" s="67"/>
      <c r="K137" s="19"/>
      <c r="L137" s="19"/>
      <c r="M137" s="19"/>
      <c r="N137" s="67" t="s">
        <v>450</v>
      </c>
      <c r="O137" s="134"/>
      <c r="P137" s="134"/>
      <c r="Q137" s="134"/>
      <c r="R137" s="134"/>
      <c r="S137" s="134"/>
      <c r="T137" s="134"/>
      <c r="U137" s="134"/>
      <c r="V137" s="134"/>
      <c r="W137" s="21">
        <f>_xlfn.IFNA(VLOOKUP($N137,_2021_luik_II[#All],2,FALSE),0)</f>
        <v>0</v>
      </c>
      <c r="X137" s="21">
        <f>_xlfn.IFNA(VLOOKUP($N137,_2021_luik_II[#All],3,FALSE),0)/3</f>
        <v>0</v>
      </c>
      <c r="Y137" s="21">
        <f>_xlfn.IFNA(VLOOKUP($N137,_2022_luik_II[#All],2,FALSE),0)</f>
        <v>0</v>
      </c>
      <c r="Z137" s="21">
        <f>_xlfn.IFNA(VLOOKUP($N137,_2022_luik_II[#All],3,FALSE),0)/3</f>
        <v>0</v>
      </c>
      <c r="AA137" s="21">
        <f>_xlfn.IFNA(VLOOKUP($N137,_2023_luik_II[#All],2,FALSE),0)</f>
        <v>0</v>
      </c>
      <c r="AB137" s="21">
        <f>_xlfn.IFNA(VLOOKUP($N137,_2023_luik_II[#All],3,FALSE),0)</f>
        <v>0</v>
      </c>
      <c r="AC137" s="21">
        <f>_xlfn.IFNA(VLOOKUP($N137,_2024_luik_II[#All],2,FALSE),0)</f>
        <v>0</v>
      </c>
      <c r="AD137" s="21">
        <f>_xlfn.IFNA(VLOOKUP($N137,_2024_luik_II[#All],3,FALSE),0)</f>
        <v>0</v>
      </c>
      <c r="AF137" s="30" t="str">
        <f t="shared" si="61"/>
        <v>Lijn bevat gegevens</v>
      </c>
      <c r="AH137" s="31"/>
    </row>
    <row r="138" spans="1:34" ht="28.2" thickBot="1" x14ac:dyDescent="0.35">
      <c r="A138" s="12"/>
      <c r="B138" s="18"/>
      <c r="C138" s="19" t="s">
        <v>19</v>
      </c>
      <c r="D138" s="91" t="s">
        <v>280</v>
      </c>
      <c r="E138" s="58" t="s">
        <v>508</v>
      </c>
      <c r="F138" s="58" t="s">
        <v>508</v>
      </c>
      <c r="G138" s="58" t="s">
        <v>508</v>
      </c>
      <c r="H138" s="58" t="s">
        <v>508</v>
      </c>
      <c r="I138" s="20"/>
      <c r="J138" s="65"/>
      <c r="K138" s="19"/>
      <c r="L138" s="19"/>
      <c r="M138" s="19"/>
      <c r="N138" s="67" t="s">
        <v>451</v>
      </c>
      <c r="O138" s="134"/>
      <c r="P138" s="134"/>
      <c r="Q138" s="134"/>
      <c r="R138" s="134"/>
      <c r="S138" s="134"/>
      <c r="T138" s="134"/>
      <c r="U138" s="134"/>
      <c r="V138" s="134"/>
      <c r="W138" s="21">
        <f>_xlfn.IFNA(VLOOKUP($N138,_2021_luik_II[#All],2,FALSE),0)</f>
        <v>0</v>
      </c>
      <c r="X138" s="21">
        <f>_xlfn.IFNA(VLOOKUP($N138,_2021_luik_II[#All],3,FALSE),0)</f>
        <v>0</v>
      </c>
      <c r="Y138" s="21">
        <f>_xlfn.IFNA(VLOOKUP($N138,_2022_luik_II[#All],2,FALSE),0)</f>
        <v>0</v>
      </c>
      <c r="Z138" s="21">
        <f>_xlfn.IFNA(VLOOKUP($N138,_2022_luik_II[#All],3,FALSE),0)</f>
        <v>0</v>
      </c>
      <c r="AA138" s="21">
        <f>_xlfn.IFNA(VLOOKUP($N138,_2023_luik_II[#All],2,FALSE),0)</f>
        <v>0</v>
      </c>
      <c r="AB138" s="21">
        <f>_xlfn.IFNA(VLOOKUP($N138,_2023_luik_II[#All],3,FALSE),0)</f>
        <v>0</v>
      </c>
      <c r="AC138" s="21">
        <f>_xlfn.IFNA(VLOOKUP($N138,_2024_luik_II[#All],2,FALSE),0)</f>
        <v>0</v>
      </c>
      <c r="AD138" s="21">
        <f>_xlfn.IFNA(VLOOKUP($N138,_2024_luik_II[#All],3,FALSE),0)</f>
        <v>0</v>
      </c>
      <c r="AF138" s="30" t="str">
        <f t="shared" si="61"/>
        <v>Lijn bevat gegevens</v>
      </c>
      <c r="AH138" s="31"/>
    </row>
    <row r="139" spans="1:34" ht="36" customHeight="1" thickBot="1" x14ac:dyDescent="0.35">
      <c r="A139" s="12"/>
      <c r="B139" s="38" t="s">
        <v>26</v>
      </c>
      <c r="C139" s="15"/>
      <c r="D139" s="187" t="s">
        <v>265</v>
      </c>
      <c r="E139" s="187"/>
      <c r="F139" s="187"/>
      <c r="G139" s="187"/>
      <c r="H139" s="187"/>
      <c r="I139" s="14"/>
      <c r="J139" s="76"/>
      <c r="K139" s="15"/>
      <c r="L139" s="15"/>
      <c r="M139" s="15"/>
      <c r="N139" s="116"/>
      <c r="O139" s="133">
        <f t="shared" ref="O139:AD139" si="65">SUM(O146:O147)</f>
        <v>0</v>
      </c>
      <c r="P139" s="133">
        <f t="shared" si="65"/>
        <v>0</v>
      </c>
      <c r="Q139" s="133">
        <f t="shared" si="65"/>
        <v>0</v>
      </c>
      <c r="R139" s="133">
        <f t="shared" si="65"/>
        <v>0</v>
      </c>
      <c r="S139" s="133">
        <f t="shared" si="65"/>
        <v>0</v>
      </c>
      <c r="T139" s="133">
        <f t="shared" si="65"/>
        <v>0</v>
      </c>
      <c r="U139" s="133">
        <f t="shared" si="65"/>
        <v>0</v>
      </c>
      <c r="V139" s="133">
        <f t="shared" si="65"/>
        <v>0</v>
      </c>
      <c r="W139" s="17">
        <f t="shared" si="65"/>
        <v>0</v>
      </c>
      <c r="X139" s="17">
        <f t="shared" si="65"/>
        <v>0</v>
      </c>
      <c r="Y139" s="17">
        <f t="shared" si="65"/>
        <v>0</v>
      </c>
      <c r="Z139" s="17">
        <f t="shared" si="65"/>
        <v>0</v>
      </c>
      <c r="AA139" s="17">
        <f t="shared" si="65"/>
        <v>0</v>
      </c>
      <c r="AB139" s="17">
        <f t="shared" si="65"/>
        <v>0</v>
      </c>
      <c r="AC139" s="17">
        <f t="shared" si="65"/>
        <v>0</v>
      </c>
      <c r="AD139" s="17">
        <f t="shared" si="65"/>
        <v>0</v>
      </c>
      <c r="AF139" s="30" t="str">
        <f t="shared" si="61"/>
        <v>Lijn bevat gegevens</v>
      </c>
      <c r="AH139" s="31"/>
    </row>
    <row r="140" spans="1:34" ht="15" thickBot="1" x14ac:dyDescent="0.35">
      <c r="A140" s="12"/>
      <c r="B140" s="18"/>
      <c r="C140" s="19" t="s">
        <v>16</v>
      </c>
      <c r="D140" s="91" t="s">
        <v>281</v>
      </c>
      <c r="E140" s="63" t="s">
        <v>508</v>
      </c>
      <c r="F140" s="63" t="s">
        <v>508</v>
      </c>
      <c r="G140" s="63" t="s">
        <v>508</v>
      </c>
      <c r="H140" s="63" t="s">
        <v>508</v>
      </c>
      <c r="I140" s="20"/>
      <c r="J140" s="65"/>
      <c r="K140" s="19"/>
      <c r="L140" s="19"/>
      <c r="M140" s="19"/>
      <c r="N140" s="67" t="s">
        <v>452</v>
      </c>
      <c r="O140" s="134"/>
      <c r="P140" s="134"/>
      <c r="Q140" s="134"/>
      <c r="R140" s="134"/>
      <c r="S140" s="134"/>
      <c r="T140" s="134"/>
      <c r="U140" s="134"/>
      <c r="V140" s="134"/>
      <c r="W140" s="21">
        <f>_xlfn.IFNA(VLOOKUP($N140,_2021_luik_II[#All],2,FALSE),0)</f>
        <v>0</v>
      </c>
      <c r="X140" s="21">
        <f>_xlfn.IFNA(VLOOKUP($N140,_2021_luik_II[#All],3,FALSE),0)/4</f>
        <v>0</v>
      </c>
      <c r="Y140" s="21">
        <f>_xlfn.IFNA(VLOOKUP($N140,_2022_luik_II[#All],2,FALSE),0)/4</f>
        <v>0</v>
      </c>
      <c r="Z140" s="21">
        <f>_xlfn.IFNA(VLOOKUP($N140,_2022_luik_II[#All],3,FALSE),0)/4</f>
        <v>0</v>
      </c>
      <c r="AA140" s="21">
        <f>_xlfn.IFNA(VLOOKUP($N140,_2023_luik_II[#All],2,FALSE),0)</f>
        <v>0</v>
      </c>
      <c r="AB140" s="21">
        <f>_xlfn.IFNA(VLOOKUP($N140,_2023_luik_II[#All],3,FALSE),0)</f>
        <v>0</v>
      </c>
      <c r="AC140" s="21">
        <f>_xlfn.IFNA(VLOOKUP($N140,_2024_luik_II[#All],2,FALSE),0)</f>
        <v>0</v>
      </c>
      <c r="AD140" s="21">
        <f>_xlfn.IFNA(VLOOKUP($N140,_2024_luik_II[#All],3,FALSE),0)</f>
        <v>0</v>
      </c>
      <c r="AF140" s="30" t="str">
        <f t="shared" ref="AF140:AF141" si="66">IF(AND(ISBLANK(D140),SUM(O140:AD140)=0),"Lijn bevat geen gegevens","Lijn bevat gegevens")</f>
        <v>Lijn bevat gegevens</v>
      </c>
      <c r="AH140" s="31"/>
    </row>
    <row r="141" spans="1:34" ht="28.2" thickBot="1" x14ac:dyDescent="0.35">
      <c r="A141" s="12"/>
      <c r="B141" s="18"/>
      <c r="C141" s="19" t="s">
        <v>17</v>
      </c>
      <c r="D141" s="96" t="s">
        <v>282</v>
      </c>
      <c r="E141" s="64" t="s">
        <v>508</v>
      </c>
      <c r="F141" s="63" t="s">
        <v>508</v>
      </c>
      <c r="G141" s="63" t="s">
        <v>508</v>
      </c>
      <c r="H141" s="63" t="s">
        <v>508</v>
      </c>
      <c r="I141" s="20"/>
      <c r="J141" s="65"/>
      <c r="K141" s="19"/>
      <c r="L141" s="19"/>
      <c r="M141" s="19"/>
      <c r="N141" s="67" t="s">
        <v>453</v>
      </c>
      <c r="O141" s="134"/>
      <c r="P141" s="134"/>
      <c r="Q141" s="134"/>
      <c r="R141" s="134"/>
      <c r="S141" s="134"/>
      <c r="T141" s="134"/>
      <c r="U141" s="134"/>
      <c r="V141" s="134"/>
      <c r="W141" s="21">
        <f>_xlfn.IFNA(VLOOKUP($N141,_2021_luik_II[#All],2,FALSE),0)</f>
        <v>0</v>
      </c>
      <c r="X141" s="21">
        <f>_xlfn.IFNA(VLOOKUP($N141,_2021_luik_II[#All],3,FALSE),0)/4</f>
        <v>0</v>
      </c>
      <c r="Y141" s="21">
        <f>_xlfn.IFNA(VLOOKUP($N141,_2022_luik_II[#All],2,FALSE),0)/4</f>
        <v>0</v>
      </c>
      <c r="Z141" s="21">
        <f>_xlfn.IFNA(VLOOKUP($N141,_2022_luik_II[#All],3,FALSE),0)/4</f>
        <v>0</v>
      </c>
      <c r="AA141" s="21">
        <f>_xlfn.IFNA(VLOOKUP($N141,_2023_luik_II[#All],2,FALSE),0)</f>
        <v>0</v>
      </c>
      <c r="AB141" s="21">
        <f>_xlfn.IFNA(VLOOKUP($N141,_2023_luik_II[#All],3,FALSE),0)</f>
        <v>0</v>
      </c>
      <c r="AC141" s="21">
        <f>_xlfn.IFNA(VLOOKUP($N141,_2024_luik_II[#All],2,FALSE),0)</f>
        <v>0</v>
      </c>
      <c r="AD141" s="21">
        <f>_xlfn.IFNA(VLOOKUP($N141,_2024_luik_II[#All],3,FALSE),0)</f>
        <v>0</v>
      </c>
      <c r="AF141" s="30" t="str">
        <f t="shared" si="66"/>
        <v>Lijn bevat gegevens</v>
      </c>
      <c r="AH141" s="31"/>
    </row>
    <row r="142" spans="1:34" ht="42" thickBot="1" x14ac:dyDescent="0.35">
      <c r="A142" s="12"/>
      <c r="B142" s="18"/>
      <c r="C142" s="19" t="s">
        <v>16</v>
      </c>
      <c r="D142" s="96" t="s">
        <v>283</v>
      </c>
      <c r="E142" s="64" t="s">
        <v>508</v>
      </c>
      <c r="F142" s="63" t="s">
        <v>508</v>
      </c>
      <c r="G142" s="63" t="s">
        <v>508</v>
      </c>
      <c r="H142" s="63" t="s">
        <v>508</v>
      </c>
      <c r="I142" s="20"/>
      <c r="J142" s="65"/>
      <c r="K142" s="19"/>
      <c r="L142" s="19"/>
      <c r="M142" s="19"/>
      <c r="N142" s="67" t="s">
        <v>454</v>
      </c>
      <c r="O142" s="134"/>
      <c r="P142" s="134"/>
      <c r="Q142" s="134"/>
      <c r="R142" s="134"/>
      <c r="S142" s="134"/>
      <c r="T142" s="134"/>
      <c r="U142" s="134"/>
      <c r="V142" s="134"/>
      <c r="W142" s="21">
        <f>_xlfn.IFNA(VLOOKUP($N142,_2021_luik_II[#All],2,FALSE),0)</f>
        <v>0</v>
      </c>
      <c r="X142" s="21">
        <f>_xlfn.IFNA(VLOOKUP($N142,_2021_luik_II[#All],3,FALSE),0)/4</f>
        <v>0</v>
      </c>
      <c r="Y142" s="21">
        <f>_xlfn.IFNA(VLOOKUP($N142,_2022_luik_II[#All],2,FALSE),0)/4</f>
        <v>0</v>
      </c>
      <c r="Z142" s="21">
        <f>_xlfn.IFNA(VLOOKUP($N142,_2022_luik_II[#All],3,FALSE),0)/4</f>
        <v>0</v>
      </c>
      <c r="AA142" s="21">
        <f>_xlfn.IFNA(VLOOKUP($N142,_2023_luik_II[#All],2,FALSE),0)</f>
        <v>0</v>
      </c>
      <c r="AB142" s="21">
        <f>_xlfn.IFNA(VLOOKUP($N142,_2023_luik_II[#All],3,FALSE),0)</f>
        <v>0</v>
      </c>
      <c r="AC142" s="21">
        <f>_xlfn.IFNA(VLOOKUP($N142,_2024_luik_II[#All],2,FALSE),0)</f>
        <v>0</v>
      </c>
      <c r="AD142" s="21">
        <f>_xlfn.IFNA(VLOOKUP($N142,_2024_luik_II[#All],3,FALSE),0)</f>
        <v>0</v>
      </c>
      <c r="AF142" s="30" t="str">
        <f t="shared" si="61"/>
        <v>Lijn bevat gegevens</v>
      </c>
      <c r="AH142" s="31"/>
    </row>
    <row r="143" spans="1:34" ht="42" thickBot="1" x14ac:dyDescent="0.35">
      <c r="A143" s="12"/>
      <c r="B143" s="18"/>
      <c r="C143" s="19" t="s">
        <v>17</v>
      </c>
      <c r="D143" s="96" t="s">
        <v>284</v>
      </c>
      <c r="E143" s="64" t="s">
        <v>508</v>
      </c>
      <c r="F143" s="63" t="s">
        <v>508</v>
      </c>
      <c r="G143" s="63" t="s">
        <v>508</v>
      </c>
      <c r="H143" s="63" t="s">
        <v>508</v>
      </c>
      <c r="I143" s="20"/>
      <c r="J143" s="65"/>
      <c r="K143" s="19"/>
      <c r="L143" s="19"/>
      <c r="M143" s="19"/>
      <c r="N143" s="67" t="s">
        <v>455</v>
      </c>
      <c r="O143" s="134"/>
      <c r="P143" s="134"/>
      <c r="Q143" s="134"/>
      <c r="R143" s="134"/>
      <c r="S143" s="134"/>
      <c r="T143" s="134"/>
      <c r="U143" s="134"/>
      <c r="V143" s="134"/>
      <c r="W143" s="21">
        <f>_xlfn.IFNA(VLOOKUP($N143,_2021_luik_II[#All],2,FALSE),0)</f>
        <v>0</v>
      </c>
      <c r="X143" s="21">
        <f>_xlfn.IFNA(VLOOKUP($N143,_2021_luik_II[#All],3,FALSE),0)/4</f>
        <v>0</v>
      </c>
      <c r="Y143" s="21">
        <f>_xlfn.IFNA(VLOOKUP($N143,_2022_luik_II[#All],2,FALSE),0)/4</f>
        <v>0</v>
      </c>
      <c r="Z143" s="21">
        <f>_xlfn.IFNA(VLOOKUP($N143,_2022_luik_II[#All],3,FALSE),0)/4</f>
        <v>0</v>
      </c>
      <c r="AA143" s="21">
        <f>_xlfn.IFNA(VLOOKUP($N143,_2023_luik_II[#All],2,FALSE),0)</f>
        <v>0</v>
      </c>
      <c r="AB143" s="21">
        <f>_xlfn.IFNA(VLOOKUP($N143,_2023_luik_II[#All],3,FALSE),0)</f>
        <v>0</v>
      </c>
      <c r="AC143" s="21">
        <f>_xlfn.IFNA(VLOOKUP($N143,_2024_luik_II[#All],2,FALSE),0)</f>
        <v>0</v>
      </c>
      <c r="AD143" s="21">
        <f>_xlfn.IFNA(VLOOKUP($N143,_2024_luik_II[#All],3,FALSE),0)</f>
        <v>0</v>
      </c>
      <c r="AF143" s="30" t="str">
        <f t="shared" si="61"/>
        <v>Lijn bevat gegevens</v>
      </c>
      <c r="AH143" s="31"/>
    </row>
    <row r="144" spans="1:34" ht="42" thickBot="1" x14ac:dyDescent="0.35">
      <c r="A144" s="12"/>
      <c r="B144" s="18"/>
      <c r="C144" s="19" t="s">
        <v>16</v>
      </c>
      <c r="D144" s="96" t="s">
        <v>285</v>
      </c>
      <c r="E144" s="64" t="s">
        <v>508</v>
      </c>
      <c r="F144" s="63"/>
      <c r="G144" s="63" t="s">
        <v>508</v>
      </c>
      <c r="H144" s="63"/>
      <c r="I144" s="20"/>
      <c r="J144" s="65"/>
      <c r="K144" s="19"/>
      <c r="L144" s="19"/>
      <c r="M144" s="19"/>
      <c r="N144" s="67" t="s">
        <v>456</v>
      </c>
      <c r="O144" s="134"/>
      <c r="P144" s="134"/>
      <c r="Q144" s="134"/>
      <c r="R144" s="134"/>
      <c r="S144" s="134"/>
      <c r="T144" s="134"/>
      <c r="U144" s="134"/>
      <c r="V144" s="134"/>
      <c r="W144" s="21">
        <f>_xlfn.IFNA(VLOOKUP($N144,_2021_luik_II[#All],2,FALSE),0)</f>
        <v>0</v>
      </c>
      <c r="X144" s="21">
        <f>_xlfn.IFNA(VLOOKUP($N144,_2021_luik_II[#All],3,FALSE),0)/4</f>
        <v>0</v>
      </c>
      <c r="Y144" s="21">
        <f>_xlfn.IFNA(VLOOKUP($N144,_2022_luik_II[#All],2,FALSE),0)/4</f>
        <v>0</v>
      </c>
      <c r="Z144" s="21">
        <f>_xlfn.IFNA(VLOOKUP($N144,_2022_luik_II[#All],3,FALSE),0)/4</f>
        <v>0</v>
      </c>
      <c r="AA144" s="21">
        <f>_xlfn.IFNA(VLOOKUP($N144,_2023_luik_II[#All],2,FALSE),0)</f>
        <v>0</v>
      </c>
      <c r="AB144" s="21">
        <f>_xlfn.IFNA(VLOOKUP($N144,_2023_luik_II[#All],3,FALSE),0)</f>
        <v>0</v>
      </c>
      <c r="AC144" s="21">
        <f>_xlfn.IFNA(VLOOKUP($N144,_2024_luik_II[#All],2,FALSE),0)</f>
        <v>0</v>
      </c>
      <c r="AD144" s="21">
        <f>_xlfn.IFNA(VLOOKUP($N144,_2024_luik_II[#All],3,FALSE),0)</f>
        <v>0</v>
      </c>
      <c r="AF144" s="30" t="str">
        <f t="shared" ref="AF144:AF145" si="67">IF(AND(ISBLANK(D144),SUM(O144:AD144)=0),"Lijn bevat geen gegevens","Lijn bevat gegevens")</f>
        <v>Lijn bevat gegevens</v>
      </c>
      <c r="AH144" s="31"/>
    </row>
    <row r="145" spans="1:34" ht="28.2" thickBot="1" x14ac:dyDescent="0.35">
      <c r="A145" s="12"/>
      <c r="B145" s="18"/>
      <c r="C145" s="19" t="s">
        <v>17</v>
      </c>
      <c r="D145" s="96" t="s">
        <v>286</v>
      </c>
      <c r="E145" s="64" t="s">
        <v>508</v>
      </c>
      <c r="F145" s="63" t="s">
        <v>508</v>
      </c>
      <c r="G145" s="63" t="s">
        <v>508</v>
      </c>
      <c r="H145" s="63" t="s">
        <v>508</v>
      </c>
      <c r="I145" s="20"/>
      <c r="J145" s="65"/>
      <c r="K145" s="19"/>
      <c r="L145" s="19"/>
      <c r="M145" s="19"/>
      <c r="N145" s="67" t="s">
        <v>457</v>
      </c>
      <c r="O145" s="134"/>
      <c r="P145" s="134"/>
      <c r="Q145" s="134"/>
      <c r="R145" s="134"/>
      <c r="S145" s="134"/>
      <c r="T145" s="134"/>
      <c r="U145" s="134"/>
      <c r="V145" s="134"/>
      <c r="W145" s="21">
        <f>_xlfn.IFNA(VLOOKUP($N145,_2021_luik_II[#All],2,FALSE),0)</f>
        <v>0</v>
      </c>
      <c r="X145" s="21">
        <f>_xlfn.IFNA(VLOOKUP($N145,_2021_luik_II[#All],3,FALSE),0)/4</f>
        <v>0</v>
      </c>
      <c r="Y145" s="21">
        <f>_xlfn.IFNA(VLOOKUP($N145,_2022_luik_II[#All],2,FALSE),0)/4</f>
        <v>0</v>
      </c>
      <c r="Z145" s="21">
        <f>_xlfn.IFNA(VLOOKUP($N145,_2022_luik_II[#All],3,FALSE),0)/4</f>
        <v>0</v>
      </c>
      <c r="AA145" s="21">
        <f>_xlfn.IFNA(VLOOKUP($N145,_2023_luik_II[#All],2,FALSE),0)</f>
        <v>0</v>
      </c>
      <c r="AB145" s="21">
        <f>_xlfn.IFNA(VLOOKUP($N145,_2023_luik_II[#All],3,FALSE),0)</f>
        <v>0</v>
      </c>
      <c r="AC145" s="21">
        <f>_xlfn.IFNA(VLOOKUP($N145,_2024_luik_II[#All],2,FALSE),0)</f>
        <v>0</v>
      </c>
      <c r="AD145" s="21">
        <f>_xlfn.IFNA(VLOOKUP($N145,_2024_luik_II[#All],3,FALSE),0)</f>
        <v>0</v>
      </c>
      <c r="AF145" s="30" t="str">
        <f t="shared" si="67"/>
        <v>Lijn bevat gegevens</v>
      </c>
      <c r="AH145" s="31"/>
    </row>
    <row r="146" spans="1:34" ht="42" thickBot="1" x14ac:dyDescent="0.35">
      <c r="A146" s="12"/>
      <c r="B146" s="18"/>
      <c r="C146" s="19" t="s">
        <v>16</v>
      </c>
      <c r="D146" s="96" t="s">
        <v>287</v>
      </c>
      <c r="E146" s="64" t="s">
        <v>508</v>
      </c>
      <c r="F146" s="63" t="s">
        <v>508</v>
      </c>
      <c r="G146" s="63" t="s">
        <v>508</v>
      </c>
      <c r="H146" s="63" t="s">
        <v>508</v>
      </c>
      <c r="I146" s="20"/>
      <c r="J146" s="65"/>
      <c r="K146" s="19"/>
      <c r="L146" s="19"/>
      <c r="M146" s="19"/>
      <c r="N146" s="67" t="s">
        <v>458</v>
      </c>
      <c r="O146" s="134"/>
      <c r="P146" s="134"/>
      <c r="Q146" s="134"/>
      <c r="R146" s="134"/>
      <c r="S146" s="134"/>
      <c r="T146" s="134"/>
      <c r="U146" s="134"/>
      <c r="V146" s="134"/>
      <c r="W146" s="21">
        <f>_xlfn.IFNA(VLOOKUP($N146,_2021_luik_II[#All],2,FALSE),0)</f>
        <v>0</v>
      </c>
      <c r="X146" s="21">
        <f>_xlfn.IFNA(VLOOKUP($N146,_2021_luik_II[#All],3,FALSE),0)/4</f>
        <v>0</v>
      </c>
      <c r="Y146" s="21">
        <f>_xlfn.IFNA(VLOOKUP($N146,_2022_luik_II[#All],2,FALSE),0)/4</f>
        <v>0</v>
      </c>
      <c r="Z146" s="21">
        <f>_xlfn.IFNA(VLOOKUP($N146,_2022_luik_II[#All],3,FALSE),0)/4</f>
        <v>0</v>
      </c>
      <c r="AA146" s="21">
        <f>_xlfn.IFNA(VLOOKUP($N146,_2023_luik_II[#All],2,FALSE),0)</f>
        <v>0</v>
      </c>
      <c r="AB146" s="21">
        <f>_xlfn.IFNA(VLOOKUP($N146,_2023_luik_II[#All],3,FALSE),0)</f>
        <v>0</v>
      </c>
      <c r="AC146" s="21">
        <f>_xlfn.IFNA(VLOOKUP($N146,_2024_luik_II[#All],2,FALSE),0)</f>
        <v>0</v>
      </c>
      <c r="AD146" s="21">
        <f>_xlfn.IFNA(VLOOKUP($N146,_2024_luik_II[#All],3,FALSE),0)</f>
        <v>0</v>
      </c>
      <c r="AF146" s="30" t="str">
        <f t="shared" si="61"/>
        <v>Lijn bevat gegevens</v>
      </c>
      <c r="AH146" s="31"/>
    </row>
    <row r="147" spans="1:34" ht="28.2" thickBot="1" x14ac:dyDescent="0.35">
      <c r="A147" s="12"/>
      <c r="B147" s="18"/>
      <c r="C147" s="19" t="s">
        <v>17</v>
      </c>
      <c r="D147" s="91" t="s">
        <v>288</v>
      </c>
      <c r="E147" s="63" t="s">
        <v>508</v>
      </c>
      <c r="F147" s="63" t="s">
        <v>508</v>
      </c>
      <c r="G147" s="63" t="s">
        <v>508</v>
      </c>
      <c r="H147" s="63" t="s">
        <v>508</v>
      </c>
      <c r="I147" s="20"/>
      <c r="J147" s="65"/>
      <c r="K147" s="19"/>
      <c r="L147" s="19"/>
      <c r="M147" s="19"/>
      <c r="N147" s="67" t="s">
        <v>459</v>
      </c>
      <c r="O147" s="134"/>
      <c r="P147" s="134"/>
      <c r="Q147" s="134"/>
      <c r="R147" s="134"/>
      <c r="S147" s="134"/>
      <c r="T147" s="134"/>
      <c r="U147" s="134"/>
      <c r="V147" s="134"/>
      <c r="W147" s="21">
        <f>_xlfn.IFNA(VLOOKUP($N147,_2021_luik_II[#All],2,FALSE),0)</f>
        <v>0</v>
      </c>
      <c r="X147" s="21">
        <f>_xlfn.IFNA(VLOOKUP($N147,_2021_luik_II[#All],3,FALSE),0)/4</f>
        <v>0</v>
      </c>
      <c r="Y147" s="21">
        <f>_xlfn.IFNA(VLOOKUP($N147,_2022_luik_II[#All],2,FALSE),0)/4</f>
        <v>0</v>
      </c>
      <c r="Z147" s="21">
        <f>_xlfn.IFNA(VLOOKUP($N147,_2022_luik_II[#All],3,FALSE),0)/4</f>
        <v>0</v>
      </c>
      <c r="AA147" s="21">
        <f>_xlfn.IFNA(VLOOKUP($N147,_2023_luik_II[#All],2,FALSE),0)</f>
        <v>0</v>
      </c>
      <c r="AB147" s="21">
        <f>_xlfn.IFNA(VLOOKUP($N147,_2023_luik_II[#All],3,FALSE),0)</f>
        <v>0</v>
      </c>
      <c r="AC147" s="21">
        <f>_xlfn.IFNA(VLOOKUP($N147,_2024_luik_II[#All],2,FALSE),0)</f>
        <v>0</v>
      </c>
      <c r="AD147" s="21">
        <f>_xlfn.IFNA(VLOOKUP($N147,_2024_luik_II[#All],3,FALSE),0)</f>
        <v>0</v>
      </c>
      <c r="AF147" s="30" t="str">
        <f t="shared" si="61"/>
        <v>Lijn bevat gegevens</v>
      </c>
      <c r="AH147" s="31"/>
    </row>
    <row r="148" spans="1:34" ht="15" thickBot="1" x14ac:dyDescent="0.35">
      <c r="A148" s="12"/>
      <c r="B148" s="13" t="s">
        <v>27</v>
      </c>
      <c r="C148" s="15"/>
      <c r="D148" s="187" t="s">
        <v>266</v>
      </c>
      <c r="E148" s="187"/>
      <c r="F148" s="187"/>
      <c r="G148" s="187"/>
      <c r="H148" s="187"/>
      <c r="I148" s="14"/>
      <c r="J148" s="76"/>
      <c r="K148" s="15"/>
      <c r="L148" s="15"/>
      <c r="M148" s="15"/>
      <c r="N148" s="116"/>
      <c r="O148" s="133">
        <f>O149</f>
        <v>0</v>
      </c>
      <c r="P148" s="133">
        <f t="shared" ref="P148:V148" si="68">P149</f>
        <v>0</v>
      </c>
      <c r="Q148" s="133">
        <f t="shared" si="68"/>
        <v>0</v>
      </c>
      <c r="R148" s="133">
        <f t="shared" si="68"/>
        <v>0</v>
      </c>
      <c r="S148" s="133">
        <f t="shared" si="68"/>
        <v>0</v>
      </c>
      <c r="T148" s="133">
        <f t="shared" si="68"/>
        <v>0</v>
      </c>
      <c r="U148" s="133">
        <f t="shared" si="68"/>
        <v>0</v>
      </c>
      <c r="V148" s="133">
        <f t="shared" si="68"/>
        <v>0</v>
      </c>
      <c r="W148" s="17">
        <f t="shared" ref="W148" si="69">W149</f>
        <v>0</v>
      </c>
      <c r="X148" s="17">
        <f t="shared" ref="X148" si="70">X149</f>
        <v>0</v>
      </c>
      <c r="Y148" s="17">
        <f t="shared" ref="Y148" si="71">Y149</f>
        <v>0</v>
      </c>
      <c r="Z148" s="17">
        <f t="shared" ref="Z148" si="72">Z149</f>
        <v>0</v>
      </c>
      <c r="AA148" s="17">
        <f t="shared" ref="AA148" si="73">AA149</f>
        <v>0</v>
      </c>
      <c r="AB148" s="17">
        <f t="shared" ref="AB148" si="74">AB149</f>
        <v>0</v>
      </c>
      <c r="AC148" s="17">
        <f t="shared" ref="AC148" si="75">AC149</f>
        <v>0</v>
      </c>
      <c r="AD148" s="17">
        <f t="shared" ref="AD148" si="76">AD149</f>
        <v>0</v>
      </c>
      <c r="AF148" s="30" t="str">
        <f t="shared" ref="AF148:AF154" si="77">IF(AND(ISBLANK(D148),SUM(O148:AD148)=0),"Lijn bevat geen gegevens","Lijn bevat gegevens")</f>
        <v>Lijn bevat gegevens</v>
      </c>
      <c r="AH148" s="31"/>
    </row>
    <row r="149" spans="1:34" ht="42" thickBot="1" x14ac:dyDescent="0.35">
      <c r="A149" s="12"/>
      <c r="B149" s="18"/>
      <c r="C149" s="19" t="s">
        <v>16</v>
      </c>
      <c r="D149" s="79" t="s">
        <v>289</v>
      </c>
      <c r="E149" s="58"/>
      <c r="F149" s="58"/>
      <c r="G149" s="58" t="s">
        <v>508</v>
      </c>
      <c r="H149" s="58" t="s">
        <v>508</v>
      </c>
      <c r="I149" s="20"/>
      <c r="J149" s="65"/>
      <c r="K149" s="19"/>
      <c r="L149" s="19"/>
      <c r="M149" s="19"/>
      <c r="N149" s="67" t="s">
        <v>460</v>
      </c>
      <c r="O149" s="134"/>
      <c r="P149" s="134"/>
      <c r="Q149" s="134"/>
      <c r="R149" s="134"/>
      <c r="S149" s="134"/>
      <c r="T149" s="134"/>
      <c r="U149" s="134"/>
      <c r="V149" s="134"/>
      <c r="W149" s="21">
        <f>_xlfn.IFNA(VLOOKUP($N149,_2021_luik_II[#All],2,FALSE),0)</f>
        <v>0</v>
      </c>
      <c r="X149" s="21">
        <f>_xlfn.IFNA(VLOOKUP($N149,_2021_luik_II[#All],3,FALSE),0)</f>
        <v>0</v>
      </c>
      <c r="Y149" s="21">
        <f>_xlfn.IFNA(VLOOKUP($N149,_2022_luik_II[#All],2,FALSE),0)</f>
        <v>0</v>
      </c>
      <c r="Z149" s="21">
        <f>_xlfn.IFNA(VLOOKUP($N149,_2022_luik_II[#All],3,FALSE),0)</f>
        <v>0</v>
      </c>
      <c r="AA149" s="21">
        <f>_xlfn.IFNA(VLOOKUP($N149,_2023_luik_II[#All],2,FALSE),0)</f>
        <v>0</v>
      </c>
      <c r="AB149" s="21">
        <f>_xlfn.IFNA(VLOOKUP($N149,_2023_luik_II[#All],3,FALSE),0)</f>
        <v>0</v>
      </c>
      <c r="AC149" s="21">
        <f>_xlfn.IFNA(VLOOKUP($N149,_2024_luik_II[#All],2,FALSE),0)</f>
        <v>0</v>
      </c>
      <c r="AD149" s="21">
        <f>_xlfn.IFNA(VLOOKUP($N149,_2024_luik_II[#All],3,FALSE),0)</f>
        <v>0</v>
      </c>
      <c r="AF149" s="30" t="str">
        <f t="shared" si="77"/>
        <v>Lijn bevat gegevens</v>
      </c>
      <c r="AH149" s="31"/>
    </row>
    <row r="150" spans="1:34" ht="32.25" customHeight="1" thickBot="1" x14ac:dyDescent="0.35">
      <c r="A150" s="12"/>
      <c r="B150" s="13" t="s">
        <v>28</v>
      </c>
      <c r="C150" s="15"/>
      <c r="D150" s="187" t="s">
        <v>267</v>
      </c>
      <c r="E150" s="187"/>
      <c r="F150" s="187"/>
      <c r="G150" s="187"/>
      <c r="H150" s="187"/>
      <c r="I150" s="14"/>
      <c r="J150" s="76"/>
      <c r="K150" s="15"/>
      <c r="L150" s="15"/>
      <c r="M150" s="15"/>
      <c r="N150" s="116"/>
      <c r="O150" s="133">
        <f>O151</f>
        <v>0</v>
      </c>
      <c r="P150" s="133">
        <f t="shared" ref="P150:V150" si="78">P151</f>
        <v>0</v>
      </c>
      <c r="Q150" s="133">
        <f t="shared" si="78"/>
        <v>0</v>
      </c>
      <c r="R150" s="133">
        <f t="shared" si="78"/>
        <v>0</v>
      </c>
      <c r="S150" s="133">
        <f t="shared" si="78"/>
        <v>0</v>
      </c>
      <c r="T150" s="133">
        <f t="shared" si="78"/>
        <v>0</v>
      </c>
      <c r="U150" s="133">
        <f t="shared" si="78"/>
        <v>0</v>
      </c>
      <c r="V150" s="133">
        <f t="shared" si="78"/>
        <v>0</v>
      </c>
      <c r="W150" s="17">
        <f t="shared" ref="W150" si="79">W151</f>
        <v>0</v>
      </c>
      <c r="X150" s="17">
        <f t="shared" ref="X150" si="80">X151</f>
        <v>0</v>
      </c>
      <c r="Y150" s="17">
        <f t="shared" ref="Y150" si="81">Y151</f>
        <v>0</v>
      </c>
      <c r="Z150" s="17">
        <f t="shared" ref="Z150" si="82">Z151</f>
        <v>0</v>
      </c>
      <c r="AA150" s="17">
        <f t="shared" ref="AA150" si="83">AA151</f>
        <v>0</v>
      </c>
      <c r="AB150" s="17">
        <f t="shared" ref="AB150" si="84">AB151</f>
        <v>0</v>
      </c>
      <c r="AC150" s="17">
        <f t="shared" ref="AC150" si="85">AC151</f>
        <v>0</v>
      </c>
      <c r="AD150" s="17">
        <f t="shared" ref="AD150" si="86">AD151</f>
        <v>0</v>
      </c>
      <c r="AF150" s="30" t="str">
        <f t="shared" ref="AF150:AF151" si="87">IF(AND(ISBLANK(D150),SUM(O150:AD150)=0),"Lijn bevat geen gegevens","Lijn bevat gegevens")</f>
        <v>Lijn bevat gegevens</v>
      </c>
      <c r="AH150" s="31"/>
    </row>
    <row r="151" spans="1:34" ht="28.2" thickBot="1" x14ac:dyDescent="0.35">
      <c r="A151" s="12"/>
      <c r="B151" s="18"/>
      <c r="C151" s="19" t="s">
        <v>16</v>
      </c>
      <c r="D151" s="79" t="s">
        <v>268</v>
      </c>
      <c r="E151" s="58" t="s">
        <v>508</v>
      </c>
      <c r="F151" s="58" t="s">
        <v>508</v>
      </c>
      <c r="G151" s="58" t="s">
        <v>508</v>
      </c>
      <c r="H151" s="58" t="s">
        <v>508</v>
      </c>
      <c r="I151" s="20"/>
      <c r="J151" s="65"/>
      <c r="K151" s="19"/>
      <c r="L151" s="19"/>
      <c r="M151" s="19"/>
      <c r="N151" s="67" t="s">
        <v>461</v>
      </c>
      <c r="O151" s="134"/>
      <c r="P151" s="134"/>
      <c r="Q151" s="134"/>
      <c r="R151" s="134"/>
      <c r="S151" s="134"/>
      <c r="T151" s="134"/>
      <c r="U151" s="134"/>
      <c r="V151" s="134"/>
      <c r="W151" s="21">
        <f>_xlfn.IFNA(VLOOKUP($N151,_2021_luik_II[#All],2,FALSE),0)</f>
        <v>0</v>
      </c>
      <c r="X151" s="21">
        <f>_xlfn.IFNA(VLOOKUP($N151,_2021_luik_II[#All],3,FALSE),0)</f>
        <v>0</v>
      </c>
      <c r="Y151" s="21">
        <f>_xlfn.IFNA(VLOOKUP($N151,_2022_luik_II[#All],2,FALSE),0)</f>
        <v>0</v>
      </c>
      <c r="Z151" s="21">
        <f>_xlfn.IFNA(VLOOKUP($N151,_2022_luik_II[#All],3,FALSE),0)</f>
        <v>0</v>
      </c>
      <c r="AA151" s="21">
        <f>_xlfn.IFNA(VLOOKUP($N151,_2023_luik_II[#All],2,FALSE),0)</f>
        <v>0</v>
      </c>
      <c r="AB151" s="21">
        <f>_xlfn.IFNA(VLOOKUP($N151,_2023_luik_II[#All],3,FALSE),0)</f>
        <v>0</v>
      </c>
      <c r="AC151" s="21">
        <f>_xlfn.IFNA(VLOOKUP($N151,_2024_luik_II[#All],2,FALSE),0)</f>
        <v>0</v>
      </c>
      <c r="AD151" s="21">
        <f>_xlfn.IFNA(VLOOKUP($N151,_2024_luik_II[#All],3,FALSE),0)</f>
        <v>0</v>
      </c>
      <c r="AF151" s="30" t="str">
        <f t="shared" si="87"/>
        <v>Lijn bevat gegevens</v>
      </c>
      <c r="AH151" s="31"/>
    </row>
    <row r="152" spans="1:34" ht="15" thickBot="1" x14ac:dyDescent="0.35">
      <c r="A152" s="12"/>
      <c r="B152" s="13" t="s">
        <v>29</v>
      </c>
      <c r="C152" s="15"/>
      <c r="D152" s="187" t="s">
        <v>269</v>
      </c>
      <c r="E152" s="187"/>
      <c r="F152" s="187"/>
      <c r="G152" s="187"/>
      <c r="H152" s="187"/>
      <c r="I152" s="14"/>
      <c r="J152" s="76"/>
      <c r="K152" s="15"/>
      <c r="L152" s="15"/>
      <c r="M152" s="15"/>
      <c r="N152" s="116"/>
      <c r="O152" s="133">
        <f>SUM(O153:O154)</f>
        <v>0</v>
      </c>
      <c r="P152" s="133">
        <f t="shared" ref="P152:U152" si="88">SUM(P153:P154)</f>
        <v>0</v>
      </c>
      <c r="Q152" s="133">
        <f t="shared" si="88"/>
        <v>0</v>
      </c>
      <c r="R152" s="133">
        <f t="shared" si="88"/>
        <v>0</v>
      </c>
      <c r="S152" s="133">
        <f t="shared" si="88"/>
        <v>0</v>
      </c>
      <c r="T152" s="133">
        <f t="shared" si="88"/>
        <v>0</v>
      </c>
      <c r="U152" s="133">
        <f t="shared" si="88"/>
        <v>0</v>
      </c>
      <c r="V152" s="133">
        <f>SUM(V153:V154)</f>
        <v>0</v>
      </c>
      <c r="W152" s="17">
        <f t="shared" ref="W152:AD152" si="89">SUM(W153:W154)</f>
        <v>0</v>
      </c>
      <c r="X152" s="17">
        <f t="shared" si="89"/>
        <v>0</v>
      </c>
      <c r="Y152" s="17">
        <f t="shared" si="89"/>
        <v>0</v>
      </c>
      <c r="Z152" s="17">
        <f t="shared" si="89"/>
        <v>0</v>
      </c>
      <c r="AA152" s="17">
        <f t="shared" si="89"/>
        <v>0</v>
      </c>
      <c r="AB152" s="17">
        <f t="shared" si="89"/>
        <v>0</v>
      </c>
      <c r="AC152" s="17">
        <f t="shared" si="89"/>
        <v>0</v>
      </c>
      <c r="AD152" s="17">
        <f t="shared" si="89"/>
        <v>0</v>
      </c>
      <c r="AF152" s="30" t="str">
        <f t="shared" ref="AF152:AF153" si="90">IF(AND(ISBLANK(D152),SUM(O152:AD152)=0),"Lijn bevat geen gegevens","Lijn bevat gegevens")</f>
        <v>Lijn bevat gegevens</v>
      </c>
      <c r="AH152" s="31"/>
    </row>
    <row r="153" spans="1:34" ht="28.2" thickBot="1" x14ac:dyDescent="0.35">
      <c r="A153" s="12"/>
      <c r="B153" s="18"/>
      <c r="C153" s="19" t="s">
        <v>16</v>
      </c>
      <c r="D153" s="92" t="s">
        <v>290</v>
      </c>
      <c r="E153" s="58" t="s">
        <v>508</v>
      </c>
      <c r="F153" s="58"/>
      <c r="G153" s="58" t="s">
        <v>508</v>
      </c>
      <c r="H153" s="58"/>
      <c r="I153" s="20"/>
      <c r="J153" s="65"/>
      <c r="K153" s="19"/>
      <c r="L153" s="19"/>
      <c r="M153" s="19"/>
      <c r="N153" s="67" t="s">
        <v>462</v>
      </c>
      <c r="O153" s="134"/>
      <c r="P153" s="134"/>
      <c r="Q153" s="134"/>
      <c r="R153" s="134"/>
      <c r="S153" s="134"/>
      <c r="T153" s="134"/>
      <c r="U153" s="134"/>
      <c r="V153" s="134"/>
      <c r="W153" s="21">
        <f>_xlfn.IFNA(VLOOKUP($N153,_2021_luik_II[#All],2,FALSE),0)</f>
        <v>0</v>
      </c>
      <c r="X153" s="21">
        <f>_xlfn.IFNA(VLOOKUP($N153,_2021_luik_II[#All],3,FALSE),0)</f>
        <v>0</v>
      </c>
      <c r="Y153" s="21">
        <f>_xlfn.IFNA(VLOOKUP($N153,_2022_luik_II[#All],2,FALSE),0)</f>
        <v>0</v>
      </c>
      <c r="Z153" s="21">
        <f>_xlfn.IFNA(VLOOKUP($N153,_2022_luik_II[#All],3,FALSE),0)</f>
        <v>0</v>
      </c>
      <c r="AA153" s="21">
        <f>_xlfn.IFNA(VLOOKUP($N153,_2023_luik_II[#All],2,FALSE),0)</f>
        <v>0</v>
      </c>
      <c r="AB153" s="21">
        <f>_xlfn.IFNA(VLOOKUP($N153,_2023_luik_II[#All],3,FALSE),0)</f>
        <v>0</v>
      </c>
      <c r="AC153" s="21">
        <f>_xlfn.IFNA(VLOOKUP($N153,_2024_luik_II[#All],2,FALSE),0)</f>
        <v>0</v>
      </c>
      <c r="AD153" s="21">
        <f>_xlfn.IFNA(VLOOKUP($N153,_2024_luik_II[#All],3,FALSE),0)</f>
        <v>0</v>
      </c>
      <c r="AF153" s="30" t="str">
        <f t="shared" si="90"/>
        <v>Lijn bevat gegevens</v>
      </c>
      <c r="AH153" s="31"/>
    </row>
    <row r="154" spans="1:34" ht="28.2" thickBot="1" x14ac:dyDescent="0.35">
      <c r="A154" s="12"/>
      <c r="B154" s="18"/>
      <c r="C154" s="19" t="s">
        <v>17</v>
      </c>
      <c r="D154" s="98" t="s">
        <v>291</v>
      </c>
      <c r="E154" s="55"/>
      <c r="F154" s="55" t="s">
        <v>508</v>
      </c>
      <c r="G154" s="55"/>
      <c r="H154" s="55" t="s">
        <v>508</v>
      </c>
      <c r="I154" s="20"/>
      <c r="J154" s="65"/>
      <c r="K154" s="19"/>
      <c r="L154" s="19"/>
      <c r="M154" s="19"/>
      <c r="N154" s="67" t="s">
        <v>463</v>
      </c>
      <c r="O154" s="134"/>
      <c r="P154" s="134"/>
      <c r="Q154" s="134"/>
      <c r="R154" s="134"/>
      <c r="S154" s="134"/>
      <c r="T154" s="134"/>
      <c r="U154" s="134"/>
      <c r="V154" s="134"/>
      <c r="W154" s="21">
        <f>_xlfn.IFNA(VLOOKUP($N154,_2021_luik_II[#All],2,FALSE),0)</f>
        <v>0</v>
      </c>
      <c r="X154" s="21">
        <f>_xlfn.IFNA(VLOOKUP($N154,_2021_luik_II[#All],3,FALSE),0)</f>
        <v>0</v>
      </c>
      <c r="Y154" s="21">
        <f>_xlfn.IFNA(VLOOKUP($N154,_2022_luik_II[#All],2,FALSE),0)</f>
        <v>0</v>
      </c>
      <c r="Z154" s="21">
        <f>_xlfn.IFNA(VLOOKUP($N154,_2022_luik_II[#All],3,FALSE),0)</f>
        <v>0</v>
      </c>
      <c r="AA154" s="21">
        <f>_xlfn.IFNA(VLOOKUP($N154,_2023_luik_II[#All],2,FALSE),0)</f>
        <v>0</v>
      </c>
      <c r="AB154" s="21">
        <f>_xlfn.IFNA(VLOOKUP($N154,_2023_luik_II[#All],3,FALSE),0)</f>
        <v>0</v>
      </c>
      <c r="AC154" s="21">
        <f>_xlfn.IFNA(VLOOKUP($N154,_2024_luik_II[#All],2,FALSE),0)</f>
        <v>0</v>
      </c>
      <c r="AD154" s="21">
        <f>_xlfn.IFNA(VLOOKUP($N154,_2024_luik_II[#All],3,FALSE),0)</f>
        <v>0</v>
      </c>
      <c r="AF154" s="30" t="str">
        <f t="shared" si="77"/>
        <v>Lijn bevat gegevens</v>
      </c>
      <c r="AH154" s="31"/>
    </row>
    <row r="155" spans="1:34" ht="34.5" customHeight="1" thickBot="1" x14ac:dyDescent="0.35">
      <c r="A155" s="22" t="s">
        <v>35</v>
      </c>
      <c r="B155" s="23"/>
      <c r="C155" s="23"/>
      <c r="D155" s="205" t="s">
        <v>292</v>
      </c>
      <c r="E155" s="206"/>
      <c r="F155" s="206"/>
      <c r="G155" s="206"/>
      <c r="H155" s="207"/>
      <c r="I155" s="24" t="s">
        <v>517</v>
      </c>
      <c r="J155" s="25"/>
      <c r="K155" s="25"/>
      <c r="L155" s="25"/>
      <c r="M155" s="25"/>
      <c r="N155" s="117"/>
      <c r="O155" s="132">
        <f>O156+O159+O166</f>
        <v>182190</v>
      </c>
      <c r="P155" s="132">
        <f t="shared" ref="P155:AD155" si="91">P156+P159+P166+P173+P175</f>
        <v>0</v>
      </c>
      <c r="Q155" s="132">
        <f>Q156+Q159+Q166</f>
        <v>173017</v>
      </c>
      <c r="R155" s="132">
        <f t="shared" si="91"/>
        <v>0</v>
      </c>
      <c r="S155" s="132">
        <f>S156+S159+S166</f>
        <v>199950</v>
      </c>
      <c r="T155" s="132"/>
      <c r="U155" s="132">
        <f>U156+U159+U166</f>
        <v>169850</v>
      </c>
      <c r="V155" s="132"/>
      <c r="W155" s="11">
        <f t="shared" si="91"/>
        <v>0</v>
      </c>
      <c r="X155" s="11">
        <f t="shared" si="91"/>
        <v>0</v>
      </c>
      <c r="Y155" s="11">
        <f t="shared" si="91"/>
        <v>0</v>
      </c>
      <c r="Z155" s="11">
        <f t="shared" si="91"/>
        <v>0</v>
      </c>
      <c r="AA155" s="11">
        <f t="shared" si="91"/>
        <v>0</v>
      </c>
      <c r="AB155" s="11">
        <f t="shared" si="91"/>
        <v>0</v>
      </c>
      <c r="AC155" s="11">
        <f t="shared" si="91"/>
        <v>0</v>
      </c>
      <c r="AD155" s="11">
        <f t="shared" si="91"/>
        <v>0</v>
      </c>
      <c r="AF155" s="30" t="str">
        <f t="shared" ref="AF155:AF165" si="92">IF(AND(ISBLANK(D155),SUM(O155:AD155)=0),"Lijn bevat geen gegevens","Lijn bevat gegevens")</f>
        <v>Lijn bevat gegevens</v>
      </c>
    </row>
    <row r="156" spans="1:34" ht="15" thickBot="1" x14ac:dyDescent="0.35">
      <c r="A156" s="12"/>
      <c r="B156" s="38" t="s">
        <v>15</v>
      </c>
      <c r="C156" s="13"/>
      <c r="D156" s="208" t="s">
        <v>293</v>
      </c>
      <c r="E156" s="209"/>
      <c r="F156" s="209"/>
      <c r="G156" s="209"/>
      <c r="H156" s="210"/>
      <c r="I156" s="14"/>
      <c r="J156" s="15"/>
      <c r="K156" s="15"/>
      <c r="L156" s="15"/>
      <c r="M156" s="15"/>
      <c r="N156" s="116"/>
      <c r="O156" s="133">
        <v>50000</v>
      </c>
      <c r="P156" s="133">
        <f t="shared" ref="P156:AD156" si="93">SUM(P157:P158)</f>
        <v>0</v>
      </c>
      <c r="Q156" s="133">
        <v>36500</v>
      </c>
      <c r="R156" s="133">
        <f t="shared" si="93"/>
        <v>0</v>
      </c>
      <c r="S156" s="133">
        <v>56000</v>
      </c>
      <c r="T156" s="133">
        <f t="shared" si="93"/>
        <v>0</v>
      </c>
      <c r="U156" s="133">
        <v>33500</v>
      </c>
      <c r="V156" s="133">
        <f t="shared" si="93"/>
        <v>0</v>
      </c>
      <c r="W156" s="17">
        <f t="shared" si="93"/>
        <v>0</v>
      </c>
      <c r="X156" s="17">
        <f t="shared" si="93"/>
        <v>0</v>
      </c>
      <c r="Y156" s="17">
        <f t="shared" si="93"/>
        <v>0</v>
      </c>
      <c r="Z156" s="17">
        <f t="shared" si="93"/>
        <v>0</v>
      </c>
      <c r="AA156" s="17">
        <f t="shared" si="93"/>
        <v>0</v>
      </c>
      <c r="AB156" s="17">
        <f t="shared" si="93"/>
        <v>0</v>
      </c>
      <c r="AC156" s="17">
        <f t="shared" si="93"/>
        <v>0</v>
      </c>
      <c r="AD156" s="17">
        <f t="shared" si="93"/>
        <v>0</v>
      </c>
      <c r="AF156" s="30" t="str">
        <f t="shared" si="92"/>
        <v>Lijn bevat gegevens</v>
      </c>
      <c r="AH156" s="31"/>
    </row>
    <row r="157" spans="1:34" ht="15" thickBot="1" x14ac:dyDescent="0.35">
      <c r="A157" s="12"/>
      <c r="B157" s="18"/>
      <c r="C157" s="19" t="s">
        <v>16</v>
      </c>
      <c r="D157" s="98" t="s">
        <v>294</v>
      </c>
      <c r="E157" s="59" t="s">
        <v>508</v>
      </c>
      <c r="F157" s="58" t="s">
        <v>508</v>
      </c>
      <c r="G157" s="58"/>
      <c r="H157" s="58"/>
      <c r="I157" s="20"/>
      <c r="J157" s="65"/>
      <c r="K157" s="19"/>
      <c r="L157" s="19"/>
      <c r="M157" s="19"/>
      <c r="N157" s="67" t="s">
        <v>464</v>
      </c>
      <c r="O157" s="134"/>
      <c r="P157" s="134"/>
      <c r="Q157" s="134"/>
      <c r="R157" s="134"/>
      <c r="S157" s="134"/>
      <c r="T157" s="134"/>
      <c r="U157" s="134"/>
      <c r="V157" s="134"/>
      <c r="W157" s="21">
        <f>_xlfn.IFNA(VLOOKUP($N157,_2021_luik_II[#All],2,FALSE),0)</f>
        <v>0</v>
      </c>
      <c r="X157" s="21">
        <f>_xlfn.IFNA(VLOOKUP($N157,_2021_luik_II[#All],3,FALSE),0)/10</f>
        <v>0</v>
      </c>
      <c r="Y157" s="21">
        <f>_xlfn.IFNA(VLOOKUP($N157,_2022_luik_II[#All],2,FALSE),0)</f>
        <v>0</v>
      </c>
      <c r="Z157" s="21">
        <f>_xlfn.IFNA(VLOOKUP($N157,_2022_luik_II[#All],3,FALSE),0)/10</f>
        <v>0</v>
      </c>
      <c r="AA157" s="21">
        <f>_xlfn.IFNA(VLOOKUP($N157,_2023_luik_II[#All],2,FALSE),0)</f>
        <v>0</v>
      </c>
      <c r="AB157" s="21">
        <f>_xlfn.IFNA(VLOOKUP($N157,_2023_luik_II[#All],3,FALSE),0)</f>
        <v>0</v>
      </c>
      <c r="AC157" s="21">
        <f>_xlfn.IFNA(VLOOKUP($N157,_2024_luik_II[#All],2,FALSE),0)</f>
        <v>0</v>
      </c>
      <c r="AD157" s="21">
        <f>_xlfn.IFNA(VLOOKUP($N157,_2024_luik_II[#All],3,FALSE),0)</f>
        <v>0</v>
      </c>
      <c r="AF157" s="30" t="str">
        <f t="shared" si="92"/>
        <v>Lijn bevat gegevens</v>
      </c>
      <c r="AH157" s="31"/>
    </row>
    <row r="158" spans="1:34" ht="15" thickBot="1" x14ac:dyDescent="0.35">
      <c r="A158" s="12"/>
      <c r="B158" s="18"/>
      <c r="C158" s="19" t="s">
        <v>17</v>
      </c>
      <c r="D158" s="98" t="s">
        <v>295</v>
      </c>
      <c r="E158" s="59" t="s">
        <v>508</v>
      </c>
      <c r="F158" s="58" t="s">
        <v>508</v>
      </c>
      <c r="G158" s="58"/>
      <c r="H158" s="58"/>
      <c r="I158" s="20"/>
      <c r="J158" s="65"/>
      <c r="K158" s="19"/>
      <c r="L158" s="19"/>
      <c r="M158" s="19"/>
      <c r="N158" s="67" t="s">
        <v>465</v>
      </c>
      <c r="O158" s="134"/>
      <c r="P158" s="134"/>
      <c r="Q158" s="134"/>
      <c r="R158" s="134"/>
      <c r="S158" s="134"/>
      <c r="T158" s="134"/>
      <c r="U158" s="134"/>
      <c r="V158" s="134"/>
      <c r="W158" s="21">
        <f>_xlfn.IFNA(VLOOKUP($N158,_2021_luik_II[#All],2,FALSE),0)</f>
        <v>0</v>
      </c>
      <c r="X158" s="21">
        <f>_xlfn.IFNA(VLOOKUP($N158,_2021_luik_II[#All],3,FALSE),0)/10</f>
        <v>0</v>
      </c>
      <c r="Y158" s="21">
        <f>_xlfn.IFNA(VLOOKUP($N158,_2022_luik_II[#All],2,FALSE),0)</f>
        <v>0</v>
      </c>
      <c r="Z158" s="21">
        <f>_xlfn.IFNA(VLOOKUP($N158,_2022_luik_II[#All],3,FALSE),0)/10</f>
        <v>0</v>
      </c>
      <c r="AA158" s="21">
        <f>_xlfn.IFNA(VLOOKUP($N158,_2023_luik_II[#All],2,FALSE),0)</f>
        <v>0</v>
      </c>
      <c r="AB158" s="21">
        <f>_xlfn.IFNA(VLOOKUP($N158,_2023_luik_II[#All],3,FALSE),0)</f>
        <v>0</v>
      </c>
      <c r="AC158" s="21">
        <f>_xlfn.IFNA(VLOOKUP($N158,_2024_luik_II[#All],2,FALSE),0)</f>
        <v>0</v>
      </c>
      <c r="AD158" s="21">
        <f>_xlfn.IFNA(VLOOKUP($N158,_2024_luik_II[#All],3,FALSE),0)</f>
        <v>0</v>
      </c>
      <c r="AF158" s="30" t="str">
        <f t="shared" si="92"/>
        <v>Lijn bevat gegevens</v>
      </c>
      <c r="AH158" s="31"/>
    </row>
    <row r="159" spans="1:34" ht="35.25" customHeight="1" thickBot="1" x14ac:dyDescent="0.35">
      <c r="A159" s="12"/>
      <c r="B159" s="38" t="s">
        <v>25</v>
      </c>
      <c r="C159" s="15"/>
      <c r="D159" s="211" t="s">
        <v>296</v>
      </c>
      <c r="E159" s="212"/>
      <c r="F159" s="212"/>
      <c r="G159" s="212"/>
      <c r="H159" s="213"/>
      <c r="I159" s="14"/>
      <c r="J159" s="76"/>
      <c r="K159" s="15"/>
      <c r="L159" s="15"/>
      <c r="M159" s="15"/>
      <c r="N159" s="116"/>
      <c r="O159" s="133">
        <v>98017</v>
      </c>
      <c r="P159" s="133">
        <f t="shared" ref="P159:AD159" si="94">SUM(P160:P165)</f>
        <v>0</v>
      </c>
      <c r="Q159" s="133">
        <v>74417</v>
      </c>
      <c r="R159" s="133">
        <f t="shared" si="94"/>
        <v>0</v>
      </c>
      <c r="S159" s="133">
        <v>77350</v>
      </c>
      <c r="T159" s="133">
        <f t="shared" si="94"/>
        <v>0</v>
      </c>
      <c r="U159" s="133">
        <v>69750</v>
      </c>
      <c r="V159" s="133">
        <f t="shared" si="94"/>
        <v>0</v>
      </c>
      <c r="W159" s="17">
        <f t="shared" si="94"/>
        <v>0</v>
      </c>
      <c r="X159" s="17">
        <f t="shared" si="94"/>
        <v>0</v>
      </c>
      <c r="Y159" s="17">
        <f t="shared" si="94"/>
        <v>0</v>
      </c>
      <c r="Z159" s="17">
        <f t="shared" si="94"/>
        <v>0</v>
      </c>
      <c r="AA159" s="17">
        <f t="shared" si="94"/>
        <v>0</v>
      </c>
      <c r="AB159" s="17">
        <f t="shared" si="94"/>
        <v>0</v>
      </c>
      <c r="AC159" s="17">
        <f t="shared" si="94"/>
        <v>0</v>
      </c>
      <c r="AD159" s="17">
        <f t="shared" si="94"/>
        <v>0</v>
      </c>
      <c r="AF159" s="30" t="str">
        <f t="shared" si="92"/>
        <v>Lijn bevat gegevens</v>
      </c>
      <c r="AH159" s="31"/>
    </row>
    <row r="160" spans="1:34" ht="28.2" thickBot="1" x14ac:dyDescent="0.35">
      <c r="A160" s="12"/>
      <c r="B160" s="18"/>
      <c r="C160" s="19" t="s">
        <v>16</v>
      </c>
      <c r="D160" s="98" t="s">
        <v>297</v>
      </c>
      <c r="E160" s="101" t="s">
        <v>508</v>
      </c>
      <c r="F160" s="120" t="s">
        <v>508</v>
      </c>
      <c r="G160" s="59" t="s">
        <v>508</v>
      </c>
      <c r="H160" s="58" t="s">
        <v>508</v>
      </c>
      <c r="I160" s="20"/>
      <c r="J160" s="65"/>
      <c r="K160" s="19"/>
      <c r="L160" s="19"/>
      <c r="M160" s="19"/>
      <c r="N160" s="67" t="s">
        <v>466</v>
      </c>
      <c r="O160" s="134"/>
      <c r="P160" s="134"/>
      <c r="Q160" s="134"/>
      <c r="R160" s="134"/>
      <c r="S160" s="134"/>
      <c r="T160" s="134"/>
      <c r="U160" s="134"/>
      <c r="V160" s="134"/>
      <c r="W160" s="21">
        <f>_xlfn.IFNA(VLOOKUP($N160,_2021_luik_II[#All],2,FALSE),0)</f>
        <v>0</v>
      </c>
      <c r="X160" s="21">
        <f>_xlfn.IFNA(VLOOKUP($N160,_2021_luik_II[#All],3,FALSE),0)/10</f>
        <v>0</v>
      </c>
      <c r="Y160" s="21">
        <f>_xlfn.IFNA(VLOOKUP($N160,_2022_luik_II[#All],2,FALSE),0)</f>
        <v>0</v>
      </c>
      <c r="Z160" s="21">
        <f>_xlfn.IFNA(VLOOKUP($N160,_2022_luik_II[#All],3,FALSE),0)/10</f>
        <v>0</v>
      </c>
      <c r="AA160" s="21">
        <f>_xlfn.IFNA(VLOOKUP($N160,_2023_luik_II[#All],2,FALSE),0)</f>
        <v>0</v>
      </c>
      <c r="AB160" s="21">
        <f>_xlfn.IFNA(VLOOKUP($N160,_2023_luik_II[#All],3,FALSE),0)</f>
        <v>0</v>
      </c>
      <c r="AC160" s="21">
        <f>_xlfn.IFNA(VLOOKUP($N160,_2024_luik_II[#All],2,FALSE),0)</f>
        <v>0</v>
      </c>
      <c r="AD160" s="21">
        <f>_xlfn.IFNA(VLOOKUP($N160,_2024_luik_II[#All],3,FALSE),0)</f>
        <v>0</v>
      </c>
      <c r="AF160" s="30" t="str">
        <f t="shared" si="92"/>
        <v>Lijn bevat gegevens</v>
      </c>
      <c r="AH160" s="31"/>
    </row>
    <row r="161" spans="1:34" ht="28.2" thickBot="1" x14ac:dyDescent="0.35">
      <c r="A161" s="12"/>
      <c r="B161" s="18"/>
      <c r="C161" s="19" t="s">
        <v>17</v>
      </c>
      <c r="D161" s="98" t="s">
        <v>298</v>
      </c>
      <c r="E161" s="59" t="s">
        <v>508</v>
      </c>
      <c r="F161" s="56"/>
      <c r="G161" s="58"/>
      <c r="H161" s="58"/>
      <c r="I161" s="20"/>
      <c r="J161" s="65"/>
      <c r="K161" s="19"/>
      <c r="L161" s="19"/>
      <c r="M161" s="19"/>
      <c r="N161" s="67" t="s">
        <v>467</v>
      </c>
      <c r="O161" s="134"/>
      <c r="P161" s="134"/>
      <c r="Q161" s="134"/>
      <c r="R161" s="134"/>
      <c r="S161" s="134"/>
      <c r="T161" s="134"/>
      <c r="U161" s="134"/>
      <c r="V161" s="134"/>
      <c r="W161" s="21">
        <f>_xlfn.IFNA(VLOOKUP($N161,_2021_luik_II[#All],2,FALSE),0)</f>
        <v>0</v>
      </c>
      <c r="X161" s="21">
        <f>_xlfn.IFNA(VLOOKUP($N161,_2021_luik_II[#All],3,FALSE),0)/4</f>
        <v>0</v>
      </c>
      <c r="Y161" s="21">
        <f>_xlfn.IFNA(VLOOKUP($N161,_2022_luik_II[#All],2,FALSE),0)/4</f>
        <v>0</v>
      </c>
      <c r="Z161" s="21">
        <f>_xlfn.IFNA(VLOOKUP($N161,_2022_luik_II[#All],3,FALSE),0)/4</f>
        <v>0</v>
      </c>
      <c r="AA161" s="21">
        <f>_xlfn.IFNA(VLOOKUP($N161,_2023_luik_II[#All],2,FALSE),0)</f>
        <v>0</v>
      </c>
      <c r="AB161" s="21">
        <f>_xlfn.IFNA(VLOOKUP($N161,_2023_luik_II[#All],3,FALSE),0)</f>
        <v>0</v>
      </c>
      <c r="AC161" s="21">
        <f>_xlfn.IFNA(VLOOKUP($N161,_2024_luik_II[#All],2,FALSE),0)</f>
        <v>0</v>
      </c>
      <c r="AD161" s="21">
        <f>_xlfn.IFNA(VLOOKUP($N161,_2024_luik_II[#All],3,FALSE),0)</f>
        <v>0</v>
      </c>
      <c r="AF161" s="30" t="str">
        <f t="shared" si="92"/>
        <v>Lijn bevat gegevens</v>
      </c>
      <c r="AH161" s="31"/>
    </row>
    <row r="162" spans="1:34" ht="28.2" thickBot="1" x14ac:dyDescent="0.35">
      <c r="A162" s="12"/>
      <c r="B162" s="18"/>
      <c r="C162" s="19" t="s">
        <v>18</v>
      </c>
      <c r="D162" s="98" t="s">
        <v>299</v>
      </c>
      <c r="E162" s="64" t="s">
        <v>508</v>
      </c>
      <c r="F162" s="63" t="s">
        <v>508</v>
      </c>
      <c r="G162" s="63"/>
      <c r="H162" s="63"/>
      <c r="I162" s="20"/>
      <c r="J162" s="65"/>
      <c r="K162" s="19"/>
      <c r="L162" s="19"/>
      <c r="M162" s="19"/>
      <c r="N162" s="67" t="s">
        <v>468</v>
      </c>
      <c r="O162" s="134"/>
      <c r="P162" s="134"/>
      <c r="Q162" s="134"/>
      <c r="R162" s="134"/>
      <c r="S162" s="134"/>
      <c r="T162" s="134"/>
      <c r="U162" s="134"/>
      <c r="V162" s="134"/>
      <c r="W162" s="21">
        <f>_xlfn.IFNA(VLOOKUP($N162,_2021_luik_II[#All],2,FALSE),0)</f>
        <v>0</v>
      </c>
      <c r="X162" s="21">
        <f>_xlfn.IFNA(VLOOKUP($N162,_2021_luik_II[#All],3,FALSE),0)</f>
        <v>0</v>
      </c>
      <c r="Y162" s="21">
        <f>_xlfn.IFNA(VLOOKUP($N162,_2022_luik_II[#All],2,FALSE),0)</f>
        <v>0</v>
      </c>
      <c r="Z162" s="21">
        <f>_xlfn.IFNA(VLOOKUP($N162,_2022_luik_II[#All],3,FALSE),0)</f>
        <v>0</v>
      </c>
      <c r="AA162" s="21">
        <f>_xlfn.IFNA(VLOOKUP($N162,_2023_luik_II[#All],2,FALSE),0)</f>
        <v>0</v>
      </c>
      <c r="AB162" s="21">
        <f>_xlfn.IFNA(VLOOKUP($N162,_2023_luik_II[#All],3,FALSE),0)</f>
        <v>0</v>
      </c>
      <c r="AC162" s="21">
        <f>_xlfn.IFNA(VLOOKUP($N162,_2024_luik_II[#All],2,FALSE),0)</f>
        <v>0</v>
      </c>
      <c r="AD162" s="21">
        <f>_xlfn.IFNA(VLOOKUP($N162,_2024_luik_II[#All],3,FALSE),0)</f>
        <v>0</v>
      </c>
      <c r="AF162" s="30" t="str">
        <f t="shared" si="92"/>
        <v>Lijn bevat gegevens</v>
      </c>
      <c r="AH162" s="31"/>
    </row>
    <row r="163" spans="1:34" ht="28.2" thickBot="1" x14ac:dyDescent="0.35">
      <c r="A163" s="12"/>
      <c r="B163" s="18"/>
      <c r="C163" s="19" t="s">
        <v>19</v>
      </c>
      <c r="D163" s="92" t="s">
        <v>300</v>
      </c>
      <c r="E163" s="63" t="s">
        <v>508</v>
      </c>
      <c r="F163" s="63"/>
      <c r="G163" s="63"/>
      <c r="H163" s="63"/>
      <c r="I163" s="20"/>
      <c r="J163" s="65"/>
      <c r="K163" s="19"/>
      <c r="L163" s="19"/>
      <c r="M163" s="19"/>
      <c r="N163" s="67" t="s">
        <v>469</v>
      </c>
      <c r="O163" s="134"/>
      <c r="P163" s="134"/>
      <c r="Q163" s="134"/>
      <c r="R163" s="134"/>
      <c r="S163" s="134"/>
      <c r="T163" s="134"/>
      <c r="U163" s="134"/>
      <c r="V163" s="134"/>
      <c r="W163" s="21">
        <f>_xlfn.IFNA(VLOOKUP($N163,_2021_luik_II[#All],2,FALSE),0)</f>
        <v>0</v>
      </c>
      <c r="X163" s="21">
        <f>_xlfn.IFNA(VLOOKUP($N163,_2021_luik_II[#All],3,FALSE),0)/10</f>
        <v>0</v>
      </c>
      <c r="Y163" s="21">
        <f>_xlfn.IFNA(VLOOKUP($N163,_2022_luik_II[#All],2,FALSE),0)</f>
        <v>0</v>
      </c>
      <c r="Z163" s="21">
        <f>_xlfn.IFNA(VLOOKUP($N163,_2022_luik_II[#All],3,FALSE),0)/10</f>
        <v>0</v>
      </c>
      <c r="AA163" s="21">
        <f>_xlfn.IFNA(VLOOKUP($N163,_2023_luik_II[#All],2,FALSE),0)</f>
        <v>0</v>
      </c>
      <c r="AB163" s="21">
        <f>_xlfn.IFNA(VLOOKUP($N163,_2023_luik_II[#All],3,FALSE),0)</f>
        <v>0</v>
      </c>
      <c r="AC163" s="21">
        <f>_xlfn.IFNA(VLOOKUP($N163,_2024_luik_II[#All],2,FALSE),0)</f>
        <v>0</v>
      </c>
      <c r="AD163" s="21">
        <f>_xlfn.IFNA(VLOOKUP($N163,_2024_luik_II[#All],3,FALSE),0)</f>
        <v>0</v>
      </c>
      <c r="AF163" s="30" t="str">
        <f t="shared" si="92"/>
        <v>Lijn bevat gegevens</v>
      </c>
      <c r="AH163" s="31"/>
    </row>
    <row r="164" spans="1:34" ht="28.2" thickBot="1" x14ac:dyDescent="0.35">
      <c r="A164" s="12"/>
      <c r="B164" s="18"/>
      <c r="C164" s="19" t="s">
        <v>20</v>
      </c>
      <c r="D164" s="98" t="s">
        <v>301</v>
      </c>
      <c r="E164" s="64"/>
      <c r="F164" s="63" t="s">
        <v>508</v>
      </c>
      <c r="G164" s="63"/>
      <c r="H164" s="63"/>
      <c r="I164" s="20"/>
      <c r="J164" s="65"/>
      <c r="K164" s="19"/>
      <c r="L164" s="19"/>
      <c r="M164" s="19"/>
      <c r="N164" s="67" t="s">
        <v>470</v>
      </c>
      <c r="O164" s="134"/>
      <c r="P164" s="134"/>
      <c r="Q164" s="134"/>
      <c r="R164" s="134"/>
      <c r="S164" s="134"/>
      <c r="T164" s="134"/>
      <c r="U164" s="134"/>
      <c r="V164" s="134"/>
      <c r="W164" s="21">
        <f>_xlfn.IFNA(VLOOKUP($N164,_2021_luik_II[#All],2,FALSE),0)</f>
        <v>0</v>
      </c>
      <c r="X164" s="21">
        <f>_xlfn.IFNA(VLOOKUP($N164,_2021_luik_II[#All],3,FALSE),0)</f>
        <v>0</v>
      </c>
      <c r="Y164" s="21">
        <f>_xlfn.IFNA(VLOOKUP($N164,_2022_luik_II[#All],2,FALSE),0)</f>
        <v>0</v>
      </c>
      <c r="Z164" s="21">
        <f>_xlfn.IFNA(VLOOKUP($N164,_2022_luik_II[#All],3,FALSE),0)</f>
        <v>0</v>
      </c>
      <c r="AA164" s="21">
        <f>_xlfn.IFNA(VLOOKUP($N164,_2023_luik_II[#All],2,FALSE),0)</f>
        <v>0</v>
      </c>
      <c r="AB164" s="21">
        <f>_xlfn.IFNA(VLOOKUP($N164,_2023_luik_II[#All],3,FALSE),0)</f>
        <v>0</v>
      </c>
      <c r="AC164" s="21">
        <f>_xlfn.IFNA(VLOOKUP($N164,_2024_luik_II[#All],2,FALSE),0)</f>
        <v>0</v>
      </c>
      <c r="AD164" s="21">
        <f>_xlfn.IFNA(VLOOKUP($N164,_2024_luik_II[#All],3,FALSE),0)</f>
        <v>0</v>
      </c>
      <c r="AF164" s="30" t="str">
        <f t="shared" si="92"/>
        <v>Lijn bevat gegevens</v>
      </c>
      <c r="AH164" s="31"/>
    </row>
    <row r="165" spans="1:34" ht="15" thickBot="1" x14ac:dyDescent="0.35">
      <c r="A165" s="12"/>
      <c r="B165" s="18"/>
      <c r="C165" s="19" t="s">
        <v>21</v>
      </c>
      <c r="D165" s="92" t="s">
        <v>302</v>
      </c>
      <c r="E165" s="103"/>
      <c r="F165" s="103"/>
      <c r="G165" s="103" t="s">
        <v>508</v>
      </c>
      <c r="H165" s="103" t="s">
        <v>508</v>
      </c>
      <c r="I165" s="104"/>
      <c r="J165" s="65"/>
      <c r="K165" s="19"/>
      <c r="L165" s="19"/>
      <c r="M165" s="19"/>
      <c r="N165" s="67" t="s">
        <v>471</v>
      </c>
      <c r="O165" s="134"/>
      <c r="P165" s="134"/>
      <c r="Q165" s="134"/>
      <c r="R165" s="134"/>
      <c r="S165" s="134"/>
      <c r="T165" s="134"/>
      <c r="U165" s="134"/>
      <c r="V165" s="134"/>
      <c r="W165" s="21">
        <f>_xlfn.IFNA(VLOOKUP($N165,_2021_luik_II[#All],2,FALSE),0)</f>
        <v>0</v>
      </c>
      <c r="X165" s="21">
        <f>_xlfn.IFNA(VLOOKUP($N165,_2021_luik_II[#All],3,FALSE),0)/10</f>
        <v>0</v>
      </c>
      <c r="Y165" s="21">
        <f>_xlfn.IFNA(VLOOKUP($N165,_2022_luik_II[#All],2,FALSE),0)</f>
        <v>0</v>
      </c>
      <c r="Z165" s="21">
        <f>_xlfn.IFNA(VLOOKUP($N165,_2022_luik_II[#All],3,FALSE),0)/10</f>
        <v>0</v>
      </c>
      <c r="AA165" s="21">
        <f>_xlfn.IFNA(VLOOKUP($N165,_2023_luik_II[#All],2,FALSE),0)</f>
        <v>0</v>
      </c>
      <c r="AB165" s="21">
        <f>_xlfn.IFNA(VLOOKUP($N165,_2023_luik_II[#All],3,FALSE),0)</f>
        <v>0</v>
      </c>
      <c r="AC165" s="21">
        <f>_xlfn.IFNA(VLOOKUP($N165,_2024_luik_II[#All],2,FALSE),0)</f>
        <v>0</v>
      </c>
      <c r="AD165" s="21">
        <f>_xlfn.IFNA(VLOOKUP($N165,_2024_luik_II[#All],3,FALSE),0)</f>
        <v>0</v>
      </c>
      <c r="AF165" s="30" t="str">
        <f t="shared" si="92"/>
        <v>Lijn bevat gegevens</v>
      </c>
      <c r="AH165" s="31"/>
    </row>
    <row r="166" spans="1:34" ht="15" thickBot="1" x14ac:dyDescent="0.35">
      <c r="A166" s="12"/>
      <c r="B166" s="38" t="s">
        <v>26</v>
      </c>
      <c r="C166" s="15"/>
      <c r="D166" s="214" t="s">
        <v>303</v>
      </c>
      <c r="E166" s="215"/>
      <c r="F166" s="215"/>
      <c r="G166" s="215"/>
      <c r="H166" s="215"/>
      <c r="I166" s="216"/>
      <c r="J166" s="102"/>
      <c r="K166" s="15"/>
      <c r="L166" s="15"/>
      <c r="M166" s="15"/>
      <c r="N166" s="116"/>
      <c r="O166" s="133">
        <v>34173</v>
      </c>
      <c r="P166" s="133">
        <f t="shared" ref="P166:AD166" si="95">SUM(P167:P172)</f>
        <v>0</v>
      </c>
      <c r="Q166" s="133">
        <v>62100</v>
      </c>
      <c r="R166" s="133">
        <f t="shared" si="95"/>
        <v>0</v>
      </c>
      <c r="S166" s="133">
        <v>66600</v>
      </c>
      <c r="T166" s="133">
        <f t="shared" si="95"/>
        <v>0</v>
      </c>
      <c r="U166" s="133">
        <v>66600</v>
      </c>
      <c r="V166" s="133">
        <f t="shared" si="95"/>
        <v>0</v>
      </c>
      <c r="W166" s="17">
        <f t="shared" si="95"/>
        <v>0</v>
      </c>
      <c r="X166" s="17">
        <f t="shared" si="95"/>
        <v>0</v>
      </c>
      <c r="Y166" s="17">
        <f t="shared" si="95"/>
        <v>0</v>
      </c>
      <c r="Z166" s="17">
        <f t="shared" si="95"/>
        <v>0</v>
      </c>
      <c r="AA166" s="17">
        <f t="shared" si="95"/>
        <v>0</v>
      </c>
      <c r="AB166" s="17">
        <f t="shared" si="95"/>
        <v>0</v>
      </c>
      <c r="AC166" s="17">
        <f t="shared" si="95"/>
        <v>0</v>
      </c>
      <c r="AD166" s="17">
        <f t="shared" si="95"/>
        <v>0</v>
      </c>
      <c r="AF166" s="30" t="str">
        <f t="shared" ref="AF166" si="96">IF(AND(ISBLANK(D166),SUM(O166:AD166)=0),"Lijn bevat geen gegevens","Lijn bevat gegevens")</f>
        <v>Lijn bevat gegevens</v>
      </c>
      <c r="AH166" s="31"/>
    </row>
    <row r="167" spans="1:34" ht="28.2" thickBot="1" x14ac:dyDescent="0.35">
      <c r="A167" s="12"/>
      <c r="B167" s="18"/>
      <c r="C167" s="19" t="s">
        <v>16</v>
      </c>
      <c r="D167" s="98" t="s">
        <v>304</v>
      </c>
      <c r="E167" s="55" t="s">
        <v>508</v>
      </c>
      <c r="F167" s="68"/>
      <c r="G167" s="61"/>
      <c r="H167" s="61"/>
      <c r="I167" s="105"/>
      <c r="J167" s="65"/>
      <c r="K167" s="19"/>
      <c r="L167" s="19"/>
      <c r="M167" s="19"/>
      <c r="N167" s="67" t="s">
        <v>472</v>
      </c>
      <c r="O167" s="134"/>
      <c r="P167" s="134"/>
      <c r="Q167" s="134"/>
      <c r="R167" s="134"/>
      <c r="S167" s="134"/>
      <c r="T167" s="134"/>
      <c r="U167" s="134"/>
      <c r="V167" s="134"/>
      <c r="W167" s="21">
        <f>_xlfn.IFNA(VLOOKUP($N167,_2021_luik_II[#All],2,FALSE),0)</f>
        <v>0</v>
      </c>
      <c r="X167" s="21">
        <f>_xlfn.IFNA(VLOOKUP($N167,_2021_luik_II[#All],3,FALSE),0)/10</f>
        <v>0</v>
      </c>
      <c r="Y167" s="21">
        <f>_xlfn.IFNA(VLOOKUP($N167,_2022_luik_II[#All],2,FALSE),0)</f>
        <v>0</v>
      </c>
      <c r="Z167" s="21">
        <f>_xlfn.IFNA(VLOOKUP($N167,_2022_luik_II[#All],3,FALSE),0)/10</f>
        <v>0</v>
      </c>
      <c r="AA167" s="21">
        <f>_xlfn.IFNA(VLOOKUP($N167,_2023_luik_II[#All],2,FALSE),0)</f>
        <v>0</v>
      </c>
      <c r="AB167" s="21">
        <f>_xlfn.IFNA(VLOOKUP($N167,_2023_luik_II[#All],3,FALSE),0)</f>
        <v>0</v>
      </c>
      <c r="AC167" s="21">
        <f>_xlfn.IFNA(VLOOKUP($N167,_2024_luik_II[#All],2,FALSE),0)</f>
        <v>0</v>
      </c>
      <c r="AD167" s="21">
        <f>_xlfn.IFNA(VLOOKUP($N167,_2024_luik_II[#All],3,FALSE),0)</f>
        <v>0</v>
      </c>
      <c r="AF167" s="30" t="str">
        <f t="shared" ref="AF167:AF172" si="97">IF(AND(ISBLANK(D167),SUM(O167:AD167)=0),"Lijn bevat geen gegevens","Lijn bevat gegevens")</f>
        <v>Lijn bevat gegevens</v>
      </c>
      <c r="AH167" s="31"/>
    </row>
    <row r="168" spans="1:34" ht="28.2" thickBot="1" x14ac:dyDescent="0.35">
      <c r="A168" s="12"/>
      <c r="B168" s="18"/>
      <c r="C168" s="19" t="s">
        <v>17</v>
      </c>
      <c r="D168" s="98" t="s">
        <v>305</v>
      </c>
      <c r="E168" s="59" t="s">
        <v>508</v>
      </c>
      <c r="F168" s="58"/>
      <c r="G168" s="58"/>
      <c r="H168" s="58"/>
      <c r="I168" s="20"/>
      <c r="J168" s="65"/>
      <c r="K168" s="19"/>
      <c r="L168" s="19"/>
      <c r="M168" s="19"/>
      <c r="N168" s="67" t="s">
        <v>473</v>
      </c>
      <c r="O168" s="134"/>
      <c r="P168" s="134"/>
      <c r="Q168" s="134"/>
      <c r="R168" s="134"/>
      <c r="S168" s="134"/>
      <c r="T168" s="134"/>
      <c r="U168" s="134"/>
      <c r="V168" s="134"/>
      <c r="W168" s="21">
        <f>_xlfn.IFNA(VLOOKUP($N168,_2021_luik_II[#All],2,FALSE),0)</f>
        <v>0</v>
      </c>
      <c r="X168" s="21">
        <f>_xlfn.IFNA(VLOOKUP($N168,_2021_luik_II[#All],3,FALSE),0)/4</f>
        <v>0</v>
      </c>
      <c r="Y168" s="21">
        <f>_xlfn.IFNA(VLOOKUP($N168,_2022_luik_II[#All],2,FALSE),0)/4</f>
        <v>0</v>
      </c>
      <c r="Z168" s="21">
        <f>_xlfn.IFNA(VLOOKUP($N168,_2022_luik_II[#All],3,FALSE),0)/4</f>
        <v>0</v>
      </c>
      <c r="AA168" s="21">
        <f>_xlfn.IFNA(VLOOKUP($N168,_2023_luik_II[#All],2,FALSE),0)</f>
        <v>0</v>
      </c>
      <c r="AB168" s="21">
        <f>_xlfn.IFNA(VLOOKUP($N168,_2023_luik_II[#All],3,FALSE),0)</f>
        <v>0</v>
      </c>
      <c r="AC168" s="21">
        <f>_xlfn.IFNA(VLOOKUP($N168,_2024_luik_II[#All],2,FALSE),0)</f>
        <v>0</v>
      </c>
      <c r="AD168" s="21">
        <f>_xlfn.IFNA(VLOOKUP($N168,_2024_luik_II[#All],3,FALSE),0)</f>
        <v>0</v>
      </c>
      <c r="AF168" s="30" t="str">
        <f t="shared" si="97"/>
        <v>Lijn bevat gegevens</v>
      </c>
      <c r="AH168" s="31"/>
    </row>
    <row r="169" spans="1:34" ht="28.2" thickBot="1" x14ac:dyDescent="0.35">
      <c r="A169" s="12"/>
      <c r="B169" s="18"/>
      <c r="C169" s="19" t="s">
        <v>18</v>
      </c>
      <c r="D169" s="98" t="s">
        <v>306</v>
      </c>
      <c r="E169" s="64" t="s">
        <v>508</v>
      </c>
      <c r="F169" s="63"/>
      <c r="G169" s="63"/>
      <c r="H169" s="63"/>
      <c r="I169" s="20"/>
      <c r="J169" s="65"/>
      <c r="K169" s="19"/>
      <c r="L169" s="19"/>
      <c r="M169" s="19"/>
      <c r="N169" s="67" t="s">
        <v>474</v>
      </c>
      <c r="O169" s="134"/>
      <c r="P169" s="134"/>
      <c r="Q169" s="134"/>
      <c r="R169" s="134"/>
      <c r="S169" s="134"/>
      <c r="T169" s="134"/>
      <c r="U169" s="134"/>
      <c r="V169" s="134"/>
      <c r="W169" s="21">
        <f>_xlfn.IFNA(VLOOKUP($N169,_2021_luik_II[#All],2,FALSE),0)</f>
        <v>0</v>
      </c>
      <c r="X169" s="21">
        <f>_xlfn.IFNA(VLOOKUP($N169,_2021_luik_II[#All],3,FALSE),0)</f>
        <v>0</v>
      </c>
      <c r="Y169" s="21">
        <f>_xlfn.IFNA(VLOOKUP($N169,_2022_luik_II[#All],2,FALSE),0)</f>
        <v>0</v>
      </c>
      <c r="Z169" s="21">
        <f>_xlfn.IFNA(VLOOKUP($N169,_2022_luik_II[#All],3,FALSE),0)</f>
        <v>0</v>
      </c>
      <c r="AA169" s="21">
        <f>_xlfn.IFNA(VLOOKUP($N169,_2023_luik_II[#All],2,FALSE),0)</f>
        <v>0</v>
      </c>
      <c r="AB169" s="21">
        <f>_xlfn.IFNA(VLOOKUP($N169,_2023_luik_II[#All],3,FALSE),0)</f>
        <v>0</v>
      </c>
      <c r="AC169" s="21">
        <f>_xlfn.IFNA(VLOOKUP($N169,_2024_luik_II[#All],2,FALSE),0)</f>
        <v>0</v>
      </c>
      <c r="AD169" s="21">
        <f>_xlfn.IFNA(VLOOKUP($N169,_2024_luik_II[#All],3,FALSE),0)</f>
        <v>0</v>
      </c>
      <c r="AF169" s="30" t="str">
        <f t="shared" si="97"/>
        <v>Lijn bevat gegevens</v>
      </c>
      <c r="AH169" s="31"/>
    </row>
    <row r="170" spans="1:34" ht="15" thickBot="1" x14ac:dyDescent="0.35">
      <c r="A170" s="12"/>
      <c r="B170" s="18"/>
      <c r="C170" s="19" t="s">
        <v>19</v>
      </c>
      <c r="D170" s="98" t="s">
        <v>307</v>
      </c>
      <c r="E170" s="64" t="s">
        <v>508</v>
      </c>
      <c r="F170" s="63"/>
      <c r="G170" s="63"/>
      <c r="H170" s="63"/>
      <c r="I170" s="20"/>
      <c r="J170" s="65"/>
      <c r="K170" s="19"/>
      <c r="L170" s="19"/>
      <c r="M170" s="19"/>
      <c r="N170" s="67" t="s">
        <v>475</v>
      </c>
      <c r="O170" s="134"/>
      <c r="P170" s="134"/>
      <c r="Q170" s="134"/>
      <c r="R170" s="134"/>
      <c r="S170" s="134"/>
      <c r="T170" s="134"/>
      <c r="U170" s="134"/>
      <c r="V170" s="134"/>
      <c r="W170" s="21">
        <f>_xlfn.IFNA(VLOOKUP($N170,_2021_luik_II[#All],2,FALSE),0)</f>
        <v>0</v>
      </c>
      <c r="X170" s="21">
        <f>_xlfn.IFNA(VLOOKUP($N170,_2021_luik_II[#All],3,FALSE),0)/10</f>
        <v>0</v>
      </c>
      <c r="Y170" s="21">
        <f>_xlfn.IFNA(VLOOKUP($N170,_2022_luik_II[#All],2,FALSE),0)</f>
        <v>0</v>
      </c>
      <c r="Z170" s="21">
        <f>_xlfn.IFNA(VLOOKUP($N170,_2022_luik_II[#All],3,FALSE),0)/10</f>
        <v>0</v>
      </c>
      <c r="AA170" s="21">
        <f>_xlfn.IFNA(VLOOKUP($N170,_2023_luik_II[#All],2,FALSE),0)</f>
        <v>0</v>
      </c>
      <c r="AB170" s="21">
        <f>_xlfn.IFNA(VLOOKUP($N170,_2023_luik_II[#All],3,FALSE),0)</f>
        <v>0</v>
      </c>
      <c r="AC170" s="21">
        <f>_xlfn.IFNA(VLOOKUP($N170,_2024_luik_II[#All],2,FALSE),0)</f>
        <v>0</v>
      </c>
      <c r="AD170" s="21">
        <f>_xlfn.IFNA(VLOOKUP($N170,_2024_luik_II[#All],3,FALSE),0)</f>
        <v>0</v>
      </c>
      <c r="AF170" s="30" t="str">
        <f t="shared" si="97"/>
        <v>Lijn bevat gegevens</v>
      </c>
      <c r="AH170" s="31"/>
    </row>
    <row r="171" spans="1:34" ht="28.2" thickBot="1" x14ac:dyDescent="0.35">
      <c r="A171" s="12"/>
      <c r="B171" s="18"/>
      <c r="C171" s="19" t="s">
        <v>20</v>
      </c>
      <c r="D171" s="98" t="s">
        <v>308</v>
      </c>
      <c r="E171" s="64" t="s">
        <v>508</v>
      </c>
      <c r="F171" s="63" t="s">
        <v>508</v>
      </c>
      <c r="G171" s="63"/>
      <c r="H171" s="63"/>
      <c r="I171" s="20"/>
      <c r="J171" s="65"/>
      <c r="K171" s="19"/>
      <c r="L171" s="19"/>
      <c r="M171" s="19"/>
      <c r="N171" s="67" t="s">
        <v>476</v>
      </c>
      <c r="O171" s="134"/>
      <c r="P171" s="134"/>
      <c r="Q171" s="134"/>
      <c r="R171" s="134"/>
      <c r="S171" s="134"/>
      <c r="T171" s="134"/>
      <c r="U171" s="134"/>
      <c r="V171" s="134"/>
      <c r="W171" s="21">
        <f>_xlfn.IFNA(VLOOKUP($N171,_2021_luik_II[#All],2,FALSE),0)</f>
        <v>0</v>
      </c>
      <c r="X171" s="21">
        <f>_xlfn.IFNA(VLOOKUP($N171,_2021_luik_II[#All],3,FALSE),0)</f>
        <v>0</v>
      </c>
      <c r="Y171" s="21">
        <f>_xlfn.IFNA(VLOOKUP($N171,_2022_luik_II[#All],2,FALSE),0)</f>
        <v>0</v>
      </c>
      <c r="Z171" s="21">
        <f>_xlfn.IFNA(VLOOKUP($N171,_2022_luik_II[#All],3,FALSE),0)</f>
        <v>0</v>
      </c>
      <c r="AA171" s="21">
        <f>_xlfn.IFNA(VLOOKUP($N171,_2023_luik_II[#All],2,FALSE),0)</f>
        <v>0</v>
      </c>
      <c r="AB171" s="21">
        <f>_xlfn.IFNA(VLOOKUP($N171,_2023_luik_II[#All],3,FALSE),0)</f>
        <v>0</v>
      </c>
      <c r="AC171" s="21">
        <f>_xlfn.IFNA(VLOOKUP($N171,_2024_luik_II[#All],2,FALSE),0)</f>
        <v>0</v>
      </c>
      <c r="AD171" s="21">
        <f>_xlfn.IFNA(VLOOKUP($N171,_2024_luik_II[#All],3,FALSE),0)</f>
        <v>0</v>
      </c>
      <c r="AF171" s="30" t="str">
        <f t="shared" si="97"/>
        <v>Lijn bevat gegevens</v>
      </c>
      <c r="AH171" s="31"/>
    </row>
    <row r="172" spans="1:34" ht="28.2" thickBot="1" x14ac:dyDescent="0.35">
      <c r="A172" s="12"/>
      <c r="B172" s="18"/>
      <c r="C172" s="19" t="s">
        <v>21</v>
      </c>
      <c r="D172" s="106" t="s">
        <v>309</v>
      </c>
      <c r="E172" s="107" t="s">
        <v>508</v>
      </c>
      <c r="F172" s="103" t="s">
        <v>508</v>
      </c>
      <c r="G172" s="103"/>
      <c r="H172" s="103"/>
      <c r="I172" s="104"/>
      <c r="J172" s="65"/>
      <c r="K172" s="19"/>
      <c r="L172" s="19"/>
      <c r="M172" s="19"/>
      <c r="N172" s="67" t="s">
        <v>477</v>
      </c>
      <c r="O172" s="134"/>
      <c r="P172" s="134"/>
      <c r="Q172" s="134"/>
      <c r="R172" s="134"/>
      <c r="S172" s="134"/>
      <c r="T172" s="134"/>
      <c r="U172" s="134"/>
      <c r="V172" s="134"/>
      <c r="W172" s="21">
        <f>_xlfn.IFNA(VLOOKUP($N172,_2021_luik_II[#All],2,FALSE),0)</f>
        <v>0</v>
      </c>
      <c r="X172" s="21">
        <f>_xlfn.IFNA(VLOOKUP($N172,_2021_luik_II[#All],3,FALSE),0)/10</f>
        <v>0</v>
      </c>
      <c r="Y172" s="21">
        <f>_xlfn.IFNA(VLOOKUP($N172,_2022_luik_II[#All],2,FALSE),0)</f>
        <v>0</v>
      </c>
      <c r="Z172" s="21">
        <f>_xlfn.IFNA(VLOOKUP($N172,_2022_luik_II[#All],3,FALSE),0)/10</f>
        <v>0</v>
      </c>
      <c r="AA172" s="21">
        <f>_xlfn.IFNA(VLOOKUP($N172,_2023_luik_II[#All],2,FALSE),0)</f>
        <v>0</v>
      </c>
      <c r="AB172" s="21">
        <f>_xlfn.IFNA(VLOOKUP($N172,_2023_luik_II[#All],3,FALSE),0)</f>
        <v>0</v>
      </c>
      <c r="AC172" s="21">
        <f>_xlfn.IFNA(VLOOKUP($N172,_2024_luik_II[#All],2,FALSE),0)</f>
        <v>0</v>
      </c>
      <c r="AD172" s="21">
        <f>_xlfn.IFNA(VLOOKUP($N172,_2024_luik_II[#All],3,FALSE),0)</f>
        <v>0</v>
      </c>
      <c r="AF172" s="30" t="str">
        <f t="shared" si="97"/>
        <v>Lijn bevat gegevens</v>
      </c>
      <c r="AH172" s="31"/>
    </row>
    <row r="173" spans="1:34" ht="29.25" customHeight="1" thickBot="1" x14ac:dyDescent="0.35">
      <c r="A173" s="12"/>
      <c r="B173" s="13" t="s">
        <v>27</v>
      </c>
      <c r="C173" s="15"/>
      <c r="D173" s="214" t="s">
        <v>507</v>
      </c>
      <c r="E173" s="215"/>
      <c r="F173" s="215"/>
      <c r="G173" s="215"/>
      <c r="H173" s="215"/>
      <c r="I173" s="216"/>
      <c r="J173" s="102"/>
      <c r="K173" s="15"/>
      <c r="L173" s="15"/>
      <c r="M173" s="15"/>
      <c r="N173" s="116"/>
      <c r="O173" s="133">
        <f t="shared" ref="O173:AD173" si="98">SUM(O174:O174)</f>
        <v>0</v>
      </c>
      <c r="P173" s="133">
        <f t="shared" si="98"/>
        <v>0</v>
      </c>
      <c r="Q173" s="133">
        <f t="shared" si="98"/>
        <v>0</v>
      </c>
      <c r="R173" s="133">
        <f t="shared" si="98"/>
        <v>0</v>
      </c>
      <c r="S173" s="133">
        <f t="shared" si="98"/>
        <v>0</v>
      </c>
      <c r="T173" s="133">
        <f t="shared" si="98"/>
        <v>0</v>
      </c>
      <c r="U173" s="133">
        <f t="shared" si="98"/>
        <v>0</v>
      </c>
      <c r="V173" s="133">
        <f t="shared" si="98"/>
        <v>0</v>
      </c>
      <c r="W173" s="17">
        <f t="shared" si="98"/>
        <v>0</v>
      </c>
      <c r="X173" s="17">
        <f t="shared" si="98"/>
        <v>0</v>
      </c>
      <c r="Y173" s="17">
        <f t="shared" si="98"/>
        <v>0</v>
      </c>
      <c r="Z173" s="17">
        <f t="shared" si="98"/>
        <v>0</v>
      </c>
      <c r="AA173" s="17">
        <f t="shared" si="98"/>
        <v>0</v>
      </c>
      <c r="AB173" s="17">
        <f t="shared" si="98"/>
        <v>0</v>
      </c>
      <c r="AC173" s="17">
        <f t="shared" si="98"/>
        <v>0</v>
      </c>
      <c r="AD173" s="17">
        <f t="shared" si="98"/>
        <v>0</v>
      </c>
      <c r="AF173" s="30" t="str">
        <f t="shared" ref="AF173:AF177" si="99">IF(AND(ISBLANK(D173),SUM(O173:AD173)=0),"Lijn bevat geen gegevens","Lijn bevat gegevens")</f>
        <v>Lijn bevat gegevens</v>
      </c>
      <c r="AH173" s="31"/>
    </row>
    <row r="174" spans="1:34" ht="42" thickBot="1" x14ac:dyDescent="0.35">
      <c r="A174" s="12"/>
      <c r="B174" s="18"/>
      <c r="C174" s="19" t="s">
        <v>16</v>
      </c>
      <c r="D174" s="126" t="s">
        <v>310</v>
      </c>
      <c r="E174" s="55" t="s">
        <v>508</v>
      </c>
      <c r="F174" s="60" t="s">
        <v>508</v>
      </c>
      <c r="G174" s="60" t="s">
        <v>508</v>
      </c>
      <c r="H174" s="60" t="s">
        <v>508</v>
      </c>
      <c r="I174" s="105"/>
      <c r="J174" s="65"/>
      <c r="K174" s="19"/>
      <c r="L174" s="19"/>
      <c r="M174" s="19"/>
      <c r="N174" s="67" t="s">
        <v>478</v>
      </c>
      <c r="O174" s="134"/>
      <c r="P174" s="134"/>
      <c r="Q174" s="134"/>
      <c r="R174" s="134"/>
      <c r="S174" s="134"/>
      <c r="T174" s="134"/>
      <c r="U174" s="134"/>
      <c r="V174" s="134"/>
      <c r="W174" s="21">
        <f>_xlfn.IFNA(VLOOKUP($N174,_2021_luik_II[#All],2,FALSE),0)</f>
        <v>0</v>
      </c>
      <c r="X174" s="21">
        <f>_xlfn.IFNA(VLOOKUP($N174,_2021_luik_II[#All],3,FALSE),0)</f>
        <v>0</v>
      </c>
      <c r="Y174" s="21">
        <f>_xlfn.IFNA(VLOOKUP($N174,_2022_luik_II[#All],2,FALSE),0)</f>
        <v>0</v>
      </c>
      <c r="Z174" s="21">
        <f>_xlfn.IFNA(VLOOKUP($N174,_2022_luik_II[#All],3,FALSE),0)</f>
        <v>0</v>
      </c>
      <c r="AA174" s="21">
        <f>_xlfn.IFNA(VLOOKUP($N174,_2023_luik_II[#All],2,FALSE),0)</f>
        <v>0</v>
      </c>
      <c r="AB174" s="21">
        <f>_xlfn.IFNA(VLOOKUP($N174,_2023_luik_II[#All],3,FALSE),0)</f>
        <v>0</v>
      </c>
      <c r="AC174" s="21">
        <f>_xlfn.IFNA(VLOOKUP($N174,_2024_luik_II[#All],2,FALSE),0)</f>
        <v>0</v>
      </c>
      <c r="AD174" s="21">
        <f>_xlfn.IFNA(VLOOKUP($N174,_2024_luik_II[#All],3,FALSE),0)</f>
        <v>0</v>
      </c>
      <c r="AF174" s="30" t="str">
        <f t="shared" si="99"/>
        <v>Lijn bevat gegevens</v>
      </c>
      <c r="AH174" s="31"/>
    </row>
    <row r="175" spans="1:34" ht="36" customHeight="1" thickBot="1" x14ac:dyDescent="0.35">
      <c r="A175" s="12"/>
      <c r="B175" s="13" t="s">
        <v>28</v>
      </c>
      <c r="C175" s="15"/>
      <c r="D175" s="202" t="s">
        <v>311</v>
      </c>
      <c r="E175" s="203"/>
      <c r="F175" s="203"/>
      <c r="G175" s="203"/>
      <c r="H175" s="203"/>
      <c r="I175" s="204"/>
      <c r="J175" s="15"/>
      <c r="K175" s="15"/>
      <c r="L175" s="15"/>
      <c r="M175" s="15"/>
      <c r="N175" s="116"/>
      <c r="O175" s="133">
        <f t="shared" ref="O175:AD175" si="100">SUM(O176:O177)</f>
        <v>0</v>
      </c>
      <c r="P175" s="133">
        <f t="shared" si="100"/>
        <v>0</v>
      </c>
      <c r="Q175" s="133">
        <f t="shared" si="100"/>
        <v>0</v>
      </c>
      <c r="R175" s="133">
        <f t="shared" si="100"/>
        <v>0</v>
      </c>
      <c r="S175" s="133">
        <f t="shared" si="100"/>
        <v>0</v>
      </c>
      <c r="T175" s="133">
        <f t="shared" si="100"/>
        <v>0</v>
      </c>
      <c r="U175" s="133">
        <f t="shared" si="100"/>
        <v>0</v>
      </c>
      <c r="V175" s="133">
        <f t="shared" si="100"/>
        <v>0</v>
      </c>
      <c r="W175" s="17">
        <f t="shared" si="100"/>
        <v>0</v>
      </c>
      <c r="X175" s="17">
        <f t="shared" si="100"/>
        <v>0</v>
      </c>
      <c r="Y175" s="17">
        <f t="shared" si="100"/>
        <v>0</v>
      </c>
      <c r="Z175" s="17">
        <f t="shared" si="100"/>
        <v>0</v>
      </c>
      <c r="AA175" s="17">
        <f t="shared" si="100"/>
        <v>0</v>
      </c>
      <c r="AB175" s="17">
        <f t="shared" si="100"/>
        <v>0</v>
      </c>
      <c r="AC175" s="17">
        <f t="shared" si="100"/>
        <v>0</v>
      </c>
      <c r="AD175" s="17">
        <f t="shared" si="100"/>
        <v>0</v>
      </c>
      <c r="AF175" s="30" t="str">
        <f t="shared" si="99"/>
        <v>Lijn bevat gegevens</v>
      </c>
      <c r="AH175" s="31"/>
    </row>
    <row r="176" spans="1:34" ht="24" customHeight="1" thickBot="1" x14ac:dyDescent="0.35">
      <c r="A176" s="12"/>
      <c r="B176" s="18"/>
      <c r="C176" s="19" t="s">
        <v>16</v>
      </c>
      <c r="D176" s="41"/>
      <c r="E176" s="63"/>
      <c r="F176" s="63"/>
      <c r="G176" s="63"/>
      <c r="H176" s="63"/>
      <c r="I176" s="20"/>
      <c r="J176" s="65"/>
      <c r="K176" s="51"/>
      <c r="L176" s="19"/>
      <c r="M176" s="19"/>
      <c r="N176" s="67" t="s">
        <v>479</v>
      </c>
      <c r="O176" s="134"/>
      <c r="P176" s="134"/>
      <c r="Q176" s="134"/>
      <c r="R176" s="134"/>
      <c r="S176" s="134"/>
      <c r="T176" s="134"/>
      <c r="U176" s="134"/>
      <c r="V176" s="134"/>
      <c r="W176" s="21">
        <f>_xlfn.IFNA(VLOOKUP($N176,_2021_luik_II[#All],2,FALSE),0)</f>
        <v>0</v>
      </c>
      <c r="X176" s="21">
        <f>_xlfn.IFNA(VLOOKUP($N176,_2021_luik_II[#All],3,FALSE),0)/10</f>
        <v>0</v>
      </c>
      <c r="Y176" s="21">
        <f>_xlfn.IFNA(VLOOKUP($N176,_2022_luik_II[#All],2,FALSE),0)</f>
        <v>0</v>
      </c>
      <c r="Z176" s="21">
        <f>_xlfn.IFNA(VLOOKUP($N176,_2022_luik_II[#All],3,FALSE),0)/10</f>
        <v>0</v>
      </c>
      <c r="AA176" s="21">
        <f>_xlfn.IFNA(VLOOKUP($N176,_2023_luik_II[#All],2,FALSE),0)</f>
        <v>0</v>
      </c>
      <c r="AB176" s="21">
        <f>_xlfn.IFNA(VLOOKUP($N176,_2023_luik_II[#All],3,FALSE),0)</f>
        <v>0</v>
      </c>
      <c r="AC176" s="21">
        <f>_xlfn.IFNA(VLOOKUP($N176,_2024_luik_II[#All],2,FALSE),0)</f>
        <v>0</v>
      </c>
      <c r="AD176" s="21">
        <f>_xlfn.IFNA(VLOOKUP($N176,_2024_luik_II[#All],3,FALSE),0)</f>
        <v>0</v>
      </c>
      <c r="AF176" s="30" t="str">
        <f t="shared" si="99"/>
        <v>Lijn bevat geen gegevens</v>
      </c>
      <c r="AH176" s="31"/>
    </row>
    <row r="177" spans="1:34" ht="24" customHeight="1" thickBot="1" x14ac:dyDescent="0.35">
      <c r="A177" s="12"/>
      <c r="B177" s="18"/>
      <c r="C177" s="19" t="s">
        <v>17</v>
      </c>
      <c r="D177" s="41"/>
      <c r="E177" s="63"/>
      <c r="F177" s="63"/>
      <c r="G177" s="63"/>
      <c r="H177" s="63"/>
      <c r="I177" s="20"/>
      <c r="J177" s="65"/>
      <c r="K177" s="51"/>
      <c r="L177" s="19"/>
      <c r="M177" s="19"/>
      <c r="N177" s="67" t="s">
        <v>480</v>
      </c>
      <c r="O177" s="134"/>
      <c r="P177" s="134"/>
      <c r="Q177" s="134"/>
      <c r="R177" s="134"/>
      <c r="S177" s="134"/>
      <c r="T177" s="134"/>
      <c r="U177" s="134"/>
      <c r="V177" s="134"/>
      <c r="W177" s="21">
        <f>_xlfn.IFNA(VLOOKUP($N177,_2021_luik_II[#All],2,FALSE),0)</f>
        <v>0</v>
      </c>
      <c r="X177" s="21">
        <f>_xlfn.IFNA(VLOOKUP($N177,_2021_luik_II[#All],3,FALSE),0)/10</f>
        <v>0</v>
      </c>
      <c r="Y177" s="21">
        <f>_xlfn.IFNA(VLOOKUP($N177,_2022_luik_II[#All],2,FALSE),0)</f>
        <v>0</v>
      </c>
      <c r="Z177" s="21">
        <f>_xlfn.IFNA(VLOOKUP($N177,_2022_luik_II[#All],3,FALSE),0)/10</f>
        <v>0</v>
      </c>
      <c r="AA177" s="21">
        <f>_xlfn.IFNA(VLOOKUP($N177,_2023_luik_II[#All],2,FALSE),0)</f>
        <v>0</v>
      </c>
      <c r="AB177" s="21">
        <f>_xlfn.IFNA(VLOOKUP($N177,_2023_luik_II[#All],3,FALSE),0)</f>
        <v>0</v>
      </c>
      <c r="AC177" s="21">
        <f>_xlfn.IFNA(VLOOKUP($N177,_2024_luik_II[#All],2,FALSE),0)</f>
        <v>0</v>
      </c>
      <c r="AD177" s="21">
        <f>_xlfn.IFNA(VLOOKUP($N177,_2024_luik_II[#All],3,FALSE),0)</f>
        <v>0</v>
      </c>
      <c r="AF177" s="30" t="str">
        <f t="shared" si="99"/>
        <v>Lijn bevat geen gegevens</v>
      </c>
      <c r="AH177" s="31"/>
    </row>
    <row r="178" spans="1:34" ht="32.25" customHeight="1" thickBot="1" x14ac:dyDescent="0.35">
      <c r="A178" s="22" t="s">
        <v>312</v>
      </c>
      <c r="B178" s="23"/>
      <c r="C178" s="23"/>
      <c r="D178" s="78" t="s">
        <v>313</v>
      </c>
      <c r="E178" s="78"/>
      <c r="F178" s="78"/>
      <c r="G178" s="78"/>
      <c r="H178" s="78"/>
      <c r="I178" s="24" t="s">
        <v>513</v>
      </c>
      <c r="J178" s="25"/>
      <c r="K178" s="25"/>
      <c r="L178" s="25"/>
      <c r="M178" s="25"/>
      <c r="N178" s="117"/>
      <c r="O178" s="132">
        <v>21842.45</v>
      </c>
      <c r="P178" s="132">
        <v>435</v>
      </c>
      <c r="Q178" s="132">
        <v>20770.16</v>
      </c>
      <c r="R178" s="132">
        <v>435</v>
      </c>
      <c r="S178" s="132">
        <v>21042.45</v>
      </c>
      <c r="T178" s="132">
        <v>435</v>
      </c>
      <c r="U178" s="132">
        <v>20960</v>
      </c>
      <c r="V178" s="132">
        <v>435</v>
      </c>
      <c r="W178" s="11">
        <f t="shared" ref="W178:AD178" si="101">W179+W182+W186+W189+W199+W203</f>
        <v>0</v>
      </c>
      <c r="X178" s="11">
        <f t="shared" si="101"/>
        <v>0</v>
      </c>
      <c r="Y178" s="11">
        <f t="shared" si="101"/>
        <v>0</v>
      </c>
      <c r="Z178" s="11">
        <f t="shared" si="101"/>
        <v>0</v>
      </c>
      <c r="AA178" s="11">
        <f t="shared" si="101"/>
        <v>0</v>
      </c>
      <c r="AB178" s="11">
        <f t="shared" si="101"/>
        <v>0</v>
      </c>
      <c r="AC178" s="11">
        <f t="shared" si="101"/>
        <v>0</v>
      </c>
      <c r="AD178" s="11">
        <f t="shared" si="101"/>
        <v>0</v>
      </c>
      <c r="AF178" s="30" t="str">
        <f t="shared" ref="AF178:AF184" si="102">IF(AND(ISBLANK(D178),SUM(O178:AD178)=0),"Lijn bevat geen gegevens","Lijn bevat gegevens")</f>
        <v>Lijn bevat gegevens</v>
      </c>
    </row>
    <row r="179" spans="1:34" ht="15" thickBot="1" x14ac:dyDescent="0.35">
      <c r="A179" s="12"/>
      <c r="B179" s="38" t="s">
        <v>15</v>
      </c>
      <c r="C179" s="13"/>
      <c r="D179" s="38" t="s">
        <v>314</v>
      </c>
      <c r="E179" s="38"/>
      <c r="F179" s="38"/>
      <c r="G179" s="38"/>
      <c r="H179" s="38"/>
      <c r="I179" s="14"/>
      <c r="J179" s="15"/>
      <c r="K179" s="15"/>
      <c r="L179" s="15"/>
      <c r="M179" s="15"/>
      <c r="N179" s="116"/>
      <c r="O179" s="133">
        <f t="shared" ref="O179:AD179" si="103">SUM(O180:O181)</f>
        <v>0</v>
      </c>
      <c r="P179" s="133">
        <f t="shared" si="103"/>
        <v>0</v>
      </c>
      <c r="Q179" s="133">
        <f t="shared" si="103"/>
        <v>0</v>
      </c>
      <c r="R179" s="133">
        <f t="shared" si="103"/>
        <v>0</v>
      </c>
      <c r="S179" s="133">
        <f t="shared" si="103"/>
        <v>0</v>
      </c>
      <c r="T179" s="133">
        <f t="shared" si="103"/>
        <v>0</v>
      </c>
      <c r="U179" s="133">
        <f t="shared" si="103"/>
        <v>0</v>
      </c>
      <c r="V179" s="133">
        <f t="shared" si="103"/>
        <v>0</v>
      </c>
      <c r="W179" s="17">
        <f t="shared" si="103"/>
        <v>0</v>
      </c>
      <c r="X179" s="17">
        <f t="shared" si="103"/>
        <v>0</v>
      </c>
      <c r="Y179" s="17">
        <f t="shared" si="103"/>
        <v>0</v>
      </c>
      <c r="Z179" s="17">
        <f t="shared" si="103"/>
        <v>0</v>
      </c>
      <c r="AA179" s="17">
        <f t="shared" si="103"/>
        <v>0</v>
      </c>
      <c r="AB179" s="17">
        <f t="shared" si="103"/>
        <v>0</v>
      </c>
      <c r="AC179" s="17">
        <f t="shared" si="103"/>
        <v>0</v>
      </c>
      <c r="AD179" s="17">
        <f t="shared" si="103"/>
        <v>0</v>
      </c>
      <c r="AF179" s="30" t="str">
        <f t="shared" si="102"/>
        <v>Lijn bevat gegevens</v>
      </c>
      <c r="AH179" s="31"/>
    </row>
    <row r="180" spans="1:34" ht="28.2" thickBot="1" x14ac:dyDescent="0.35">
      <c r="A180" s="12"/>
      <c r="B180" s="18"/>
      <c r="C180" s="19" t="s">
        <v>16</v>
      </c>
      <c r="D180" s="95" t="s">
        <v>320</v>
      </c>
      <c r="E180" s="59" t="s">
        <v>508</v>
      </c>
      <c r="F180" s="58" t="s">
        <v>508</v>
      </c>
      <c r="G180" s="58" t="s">
        <v>508</v>
      </c>
      <c r="H180" s="58" t="s">
        <v>508</v>
      </c>
      <c r="I180" s="20"/>
      <c r="J180" s="65"/>
      <c r="K180" s="19"/>
      <c r="L180" s="19"/>
      <c r="M180" s="19"/>
      <c r="N180" s="67" t="s">
        <v>481</v>
      </c>
      <c r="O180" s="134"/>
      <c r="P180" s="134"/>
      <c r="Q180" s="134"/>
      <c r="R180" s="134"/>
      <c r="S180" s="134"/>
      <c r="T180" s="134"/>
      <c r="U180" s="134"/>
      <c r="V180" s="134"/>
      <c r="W180" s="21">
        <f>_xlfn.IFNA(VLOOKUP($N180,_2021_luik_II[#All],2,FALSE),0)</f>
        <v>0</v>
      </c>
      <c r="X180" s="21">
        <f>_xlfn.IFNA(VLOOKUP($N180,_2021_luik_II[#All],3,FALSE),0)/10</f>
        <v>0</v>
      </c>
      <c r="Y180" s="21">
        <f>_xlfn.IFNA(VLOOKUP($N180,_2022_luik_II[#All],2,FALSE),0)</f>
        <v>0</v>
      </c>
      <c r="Z180" s="21">
        <f>_xlfn.IFNA(VLOOKUP($N180,_2022_luik_II[#All],3,FALSE),0)/10</f>
        <v>0</v>
      </c>
      <c r="AA180" s="21">
        <f>_xlfn.IFNA(VLOOKUP($N180,_2023_luik_II[#All],2,FALSE),0)</f>
        <v>0</v>
      </c>
      <c r="AB180" s="21">
        <f>_xlfn.IFNA(VLOOKUP($N180,_2023_luik_II[#All],3,FALSE),0)</f>
        <v>0</v>
      </c>
      <c r="AC180" s="21">
        <f>_xlfn.IFNA(VLOOKUP($N180,_2024_luik_II[#All],2,FALSE),0)</f>
        <v>0</v>
      </c>
      <c r="AD180" s="21">
        <f>_xlfn.IFNA(VLOOKUP($N180,_2024_luik_II[#All],3,FALSE),0)</f>
        <v>0</v>
      </c>
      <c r="AF180" s="30" t="str">
        <f t="shared" si="102"/>
        <v>Lijn bevat gegevens</v>
      </c>
      <c r="AH180" s="31"/>
    </row>
    <row r="181" spans="1:34" ht="15" thickBot="1" x14ac:dyDescent="0.35">
      <c r="A181" s="12"/>
      <c r="B181" s="18"/>
      <c r="C181" s="19" t="s">
        <v>17</v>
      </c>
      <c r="D181" s="79" t="s">
        <v>321</v>
      </c>
      <c r="E181" s="58" t="s">
        <v>508</v>
      </c>
      <c r="F181" s="58" t="s">
        <v>508</v>
      </c>
      <c r="G181" s="58" t="s">
        <v>508</v>
      </c>
      <c r="H181" s="58" t="s">
        <v>508</v>
      </c>
      <c r="I181" s="20"/>
      <c r="J181" s="65"/>
      <c r="K181" s="19"/>
      <c r="L181" s="19"/>
      <c r="M181" s="19"/>
      <c r="N181" s="67" t="s">
        <v>482</v>
      </c>
      <c r="O181" s="134"/>
      <c r="P181" s="134"/>
      <c r="Q181" s="134"/>
      <c r="R181" s="134"/>
      <c r="S181" s="134"/>
      <c r="T181" s="134"/>
      <c r="U181" s="134"/>
      <c r="V181" s="134"/>
      <c r="W181" s="21">
        <f>_xlfn.IFNA(VLOOKUP($N181,_2021_luik_II[#All],2,FALSE),0)</f>
        <v>0</v>
      </c>
      <c r="X181" s="21">
        <f>_xlfn.IFNA(VLOOKUP($N181,_2021_luik_II[#All],3,FALSE),0)/10</f>
        <v>0</v>
      </c>
      <c r="Y181" s="21">
        <f>_xlfn.IFNA(VLOOKUP($N181,_2022_luik_II[#All],2,FALSE),0)</f>
        <v>0</v>
      </c>
      <c r="Z181" s="21">
        <f>_xlfn.IFNA(VLOOKUP($N181,_2022_luik_II[#All],3,FALSE),0)/10</f>
        <v>0</v>
      </c>
      <c r="AA181" s="21">
        <f>_xlfn.IFNA(VLOOKUP($N181,_2023_luik_II[#All],2,FALSE),0)</f>
        <v>0</v>
      </c>
      <c r="AB181" s="21">
        <f>_xlfn.IFNA(VLOOKUP($N181,_2023_luik_II[#All],3,FALSE),0)</f>
        <v>0</v>
      </c>
      <c r="AC181" s="21">
        <f>_xlfn.IFNA(VLOOKUP($N181,_2024_luik_II[#All],2,FALSE),0)</f>
        <v>0</v>
      </c>
      <c r="AD181" s="21">
        <f>_xlfn.IFNA(VLOOKUP($N181,_2024_luik_II[#All],3,FALSE),0)</f>
        <v>0</v>
      </c>
      <c r="AF181" s="30" t="str">
        <f t="shared" si="102"/>
        <v>Lijn bevat gegevens</v>
      </c>
      <c r="AH181" s="31"/>
    </row>
    <row r="182" spans="1:34" ht="15" thickBot="1" x14ac:dyDescent="0.35">
      <c r="A182" s="12"/>
      <c r="B182" s="38" t="s">
        <v>25</v>
      </c>
      <c r="C182" s="15"/>
      <c r="D182" s="38" t="s">
        <v>315</v>
      </c>
      <c r="E182" s="38"/>
      <c r="F182" s="38"/>
      <c r="G182" s="38"/>
      <c r="H182" s="38"/>
      <c r="I182" s="14"/>
      <c r="J182" s="76"/>
      <c r="K182" s="15"/>
      <c r="L182" s="15"/>
      <c r="M182" s="15"/>
      <c r="N182" s="116"/>
      <c r="O182" s="133">
        <f t="shared" ref="O182:AD182" si="104">SUM(O183:O185)</f>
        <v>0</v>
      </c>
      <c r="P182" s="133">
        <f t="shared" si="104"/>
        <v>0</v>
      </c>
      <c r="Q182" s="133">
        <f t="shared" si="104"/>
        <v>0</v>
      </c>
      <c r="R182" s="133">
        <f t="shared" si="104"/>
        <v>0</v>
      </c>
      <c r="S182" s="133">
        <f t="shared" si="104"/>
        <v>0</v>
      </c>
      <c r="T182" s="133">
        <f t="shared" si="104"/>
        <v>0</v>
      </c>
      <c r="U182" s="133">
        <f t="shared" si="104"/>
        <v>0</v>
      </c>
      <c r="V182" s="133">
        <f t="shared" si="104"/>
        <v>0</v>
      </c>
      <c r="W182" s="17">
        <f t="shared" si="104"/>
        <v>0</v>
      </c>
      <c r="X182" s="17">
        <f t="shared" si="104"/>
        <v>0</v>
      </c>
      <c r="Y182" s="17">
        <f t="shared" si="104"/>
        <v>0</v>
      </c>
      <c r="Z182" s="17">
        <f t="shared" si="104"/>
        <v>0</v>
      </c>
      <c r="AA182" s="17">
        <f t="shared" si="104"/>
        <v>0</v>
      </c>
      <c r="AB182" s="17">
        <f t="shared" si="104"/>
        <v>0</v>
      </c>
      <c r="AC182" s="17">
        <f t="shared" si="104"/>
        <v>0</v>
      </c>
      <c r="AD182" s="17">
        <f t="shared" si="104"/>
        <v>0</v>
      </c>
      <c r="AF182" s="30" t="str">
        <f t="shared" si="102"/>
        <v>Lijn bevat gegevens</v>
      </c>
      <c r="AH182" s="31"/>
    </row>
    <row r="183" spans="1:34" ht="28.2" thickBot="1" x14ac:dyDescent="0.35">
      <c r="A183" s="12"/>
      <c r="B183" s="18"/>
      <c r="C183" s="19" t="s">
        <v>16</v>
      </c>
      <c r="D183" s="95" t="s">
        <v>322</v>
      </c>
      <c r="E183" s="64" t="s">
        <v>508</v>
      </c>
      <c r="F183" s="121" t="s">
        <v>508</v>
      </c>
      <c r="G183" s="58" t="s">
        <v>508</v>
      </c>
      <c r="H183" s="58" t="s">
        <v>508</v>
      </c>
      <c r="I183" s="20"/>
      <c r="J183" s="65"/>
      <c r="K183" s="19"/>
      <c r="L183" s="19"/>
      <c r="M183" s="19"/>
      <c r="N183" s="67" t="s">
        <v>483</v>
      </c>
      <c r="O183" s="134"/>
      <c r="P183" s="134"/>
      <c r="Q183" s="134"/>
      <c r="R183" s="134"/>
      <c r="S183" s="134"/>
      <c r="T183" s="134"/>
      <c r="U183" s="134"/>
      <c r="V183" s="134"/>
      <c r="W183" s="21">
        <f>_xlfn.IFNA(VLOOKUP($N183,_2021_luik_II[#All],2,FALSE),0)</f>
        <v>0</v>
      </c>
      <c r="X183" s="21">
        <f>_xlfn.IFNA(VLOOKUP($N183,_2021_luik_II[#All],3,FALSE),0)/10</f>
        <v>0</v>
      </c>
      <c r="Y183" s="21">
        <f>_xlfn.IFNA(VLOOKUP($N183,_2022_luik_II[#All],2,FALSE),0)</f>
        <v>0</v>
      </c>
      <c r="Z183" s="21">
        <f>_xlfn.IFNA(VLOOKUP($N183,_2022_luik_II[#All],3,FALSE),0)/10</f>
        <v>0</v>
      </c>
      <c r="AA183" s="21">
        <f>_xlfn.IFNA(VLOOKUP($N183,_2023_luik_II[#All],2,FALSE),0)</f>
        <v>0</v>
      </c>
      <c r="AB183" s="21">
        <f>_xlfn.IFNA(VLOOKUP($N183,_2023_luik_II[#All],3,FALSE),0)</f>
        <v>0</v>
      </c>
      <c r="AC183" s="21">
        <f>_xlfn.IFNA(VLOOKUP($N183,_2024_luik_II[#All],2,FALSE),0)</f>
        <v>0</v>
      </c>
      <c r="AD183" s="21">
        <f>_xlfn.IFNA(VLOOKUP($N183,_2024_luik_II[#All],3,FALSE),0)</f>
        <v>0</v>
      </c>
      <c r="AF183" s="30" t="str">
        <f t="shared" si="102"/>
        <v>Lijn bevat gegevens</v>
      </c>
      <c r="AH183" s="31"/>
    </row>
    <row r="184" spans="1:34" ht="28.2" thickBot="1" x14ac:dyDescent="0.35">
      <c r="A184" s="12"/>
      <c r="B184" s="18"/>
      <c r="C184" s="19" t="s">
        <v>17</v>
      </c>
      <c r="D184" s="95" t="s">
        <v>323</v>
      </c>
      <c r="E184" s="59" t="s">
        <v>508</v>
      </c>
      <c r="F184" s="58" t="s">
        <v>508</v>
      </c>
      <c r="G184" s="58" t="s">
        <v>508</v>
      </c>
      <c r="H184" s="58" t="s">
        <v>508</v>
      </c>
      <c r="I184" s="20"/>
      <c r="J184" s="65"/>
      <c r="K184" s="19"/>
      <c r="L184" s="19"/>
      <c r="M184" s="19"/>
      <c r="N184" s="67" t="s">
        <v>484</v>
      </c>
      <c r="O184" s="134"/>
      <c r="P184" s="134"/>
      <c r="Q184" s="134"/>
      <c r="R184" s="134"/>
      <c r="S184" s="134"/>
      <c r="T184" s="134"/>
      <c r="U184" s="134"/>
      <c r="V184" s="134"/>
      <c r="W184" s="21">
        <f>_xlfn.IFNA(VLOOKUP($N184,_2021_luik_II[#All],2,FALSE),0)</f>
        <v>0</v>
      </c>
      <c r="X184" s="21">
        <f>_xlfn.IFNA(VLOOKUP($N184,_2021_luik_II[#All],3,FALSE),0)/4</f>
        <v>0</v>
      </c>
      <c r="Y184" s="21">
        <f>_xlfn.IFNA(VLOOKUP($N184,_2022_luik_II[#All],2,FALSE),0)/4</f>
        <v>0</v>
      </c>
      <c r="Z184" s="21">
        <f>_xlfn.IFNA(VLOOKUP($N184,_2022_luik_II[#All],3,FALSE),0)/4</f>
        <v>0</v>
      </c>
      <c r="AA184" s="21">
        <f>_xlfn.IFNA(VLOOKUP($N184,_2023_luik_II[#All],2,FALSE),0)</f>
        <v>0</v>
      </c>
      <c r="AB184" s="21">
        <f>_xlfn.IFNA(VLOOKUP($N184,_2023_luik_II[#All],3,FALSE),0)</f>
        <v>0</v>
      </c>
      <c r="AC184" s="21">
        <f>_xlfn.IFNA(VLOOKUP($N184,_2024_luik_II[#All],2,FALSE),0)</f>
        <v>0</v>
      </c>
      <c r="AD184" s="21">
        <f>_xlfn.IFNA(VLOOKUP($N184,_2024_luik_II[#All],3,FALSE),0)</f>
        <v>0</v>
      </c>
      <c r="AF184" s="30" t="str">
        <f t="shared" si="102"/>
        <v>Lijn bevat gegevens</v>
      </c>
      <c r="AH184" s="31"/>
    </row>
    <row r="185" spans="1:34" ht="15" thickBot="1" x14ac:dyDescent="0.35">
      <c r="A185" s="12"/>
      <c r="B185" s="18"/>
      <c r="C185" s="19" t="s">
        <v>18</v>
      </c>
      <c r="D185" s="95" t="s">
        <v>324</v>
      </c>
      <c r="E185" s="64" t="s">
        <v>508</v>
      </c>
      <c r="F185" s="63" t="s">
        <v>508</v>
      </c>
      <c r="G185" s="63" t="s">
        <v>508</v>
      </c>
      <c r="H185" s="63" t="s">
        <v>508</v>
      </c>
      <c r="I185" s="20"/>
      <c r="J185" s="65"/>
      <c r="K185" s="19"/>
      <c r="L185" s="19"/>
      <c r="M185" s="19"/>
      <c r="N185" s="67" t="s">
        <v>485</v>
      </c>
      <c r="O185" s="134"/>
      <c r="P185" s="134"/>
      <c r="Q185" s="134"/>
      <c r="R185" s="134"/>
      <c r="S185" s="134"/>
      <c r="T185" s="134"/>
      <c r="U185" s="134"/>
      <c r="V185" s="134"/>
      <c r="W185" s="21">
        <f>_xlfn.IFNA(VLOOKUP($N185,_2021_luik_II[#All],2,FALSE),0)</f>
        <v>0</v>
      </c>
      <c r="X185" s="21">
        <f>_xlfn.IFNA(VLOOKUP($N185,_2021_luik_II[#All],3,FALSE),0)</f>
        <v>0</v>
      </c>
      <c r="Y185" s="21">
        <f>_xlfn.IFNA(VLOOKUP($N185,_2022_luik_II[#All],2,FALSE),0)</f>
        <v>0</v>
      </c>
      <c r="Z185" s="21">
        <f>_xlfn.IFNA(VLOOKUP($N185,_2022_luik_II[#All],3,FALSE),0)</f>
        <v>0</v>
      </c>
      <c r="AA185" s="21">
        <f>_xlfn.IFNA(VLOOKUP($N185,_2023_luik_II[#All],2,FALSE),0)</f>
        <v>0</v>
      </c>
      <c r="AB185" s="21">
        <f>_xlfn.IFNA(VLOOKUP($N185,_2023_luik_II[#All],3,FALSE),0)</f>
        <v>0</v>
      </c>
      <c r="AC185" s="21">
        <f>_xlfn.IFNA(VLOOKUP($N185,_2024_luik_II[#All],2,FALSE),0)</f>
        <v>0</v>
      </c>
      <c r="AD185" s="21">
        <f>_xlfn.IFNA(VLOOKUP($N185,_2024_luik_II[#All],3,FALSE),0)</f>
        <v>0</v>
      </c>
      <c r="AF185" s="30" t="str">
        <f t="shared" ref="AF185" si="105">IF(AND(ISBLANK(D185),SUM(O185:AD185)=0),"Lijn bevat geen gegevens","Lijn bevat gegevens")</f>
        <v>Lijn bevat gegevens</v>
      </c>
      <c r="AH185" s="31"/>
    </row>
    <row r="186" spans="1:34" ht="15" thickBot="1" x14ac:dyDescent="0.35">
      <c r="A186" s="12"/>
      <c r="B186" s="38" t="s">
        <v>26</v>
      </c>
      <c r="C186" s="15"/>
      <c r="D186" s="38" t="s">
        <v>316</v>
      </c>
      <c r="E186" s="38"/>
      <c r="F186" s="38"/>
      <c r="G186" s="38"/>
      <c r="H186" s="38"/>
      <c r="I186" s="14"/>
      <c r="J186" s="76"/>
      <c r="K186" s="15"/>
      <c r="L186" s="15"/>
      <c r="M186" s="15"/>
      <c r="N186" s="116"/>
      <c r="O186" s="133">
        <f>SUM(O187:O188)</f>
        <v>0</v>
      </c>
      <c r="P186" s="133">
        <f t="shared" ref="P186:AD186" si="106">SUM(P187:P188)</f>
        <v>0</v>
      </c>
      <c r="Q186" s="133">
        <f t="shared" si="106"/>
        <v>0</v>
      </c>
      <c r="R186" s="133">
        <f t="shared" si="106"/>
        <v>0</v>
      </c>
      <c r="S186" s="133">
        <f t="shared" si="106"/>
        <v>0</v>
      </c>
      <c r="T186" s="133">
        <f t="shared" si="106"/>
        <v>0</v>
      </c>
      <c r="U186" s="133">
        <f t="shared" si="106"/>
        <v>0</v>
      </c>
      <c r="V186" s="133">
        <f t="shared" si="106"/>
        <v>0</v>
      </c>
      <c r="W186" s="17">
        <f t="shared" si="106"/>
        <v>0</v>
      </c>
      <c r="X186" s="17">
        <f t="shared" si="106"/>
        <v>0</v>
      </c>
      <c r="Y186" s="17">
        <f t="shared" si="106"/>
        <v>0</v>
      </c>
      <c r="Z186" s="17">
        <f t="shared" si="106"/>
        <v>0</v>
      </c>
      <c r="AA186" s="17">
        <f t="shared" si="106"/>
        <v>0</v>
      </c>
      <c r="AB186" s="17">
        <f t="shared" si="106"/>
        <v>0</v>
      </c>
      <c r="AC186" s="17">
        <f t="shared" si="106"/>
        <v>0</v>
      </c>
      <c r="AD186" s="17">
        <f t="shared" si="106"/>
        <v>0</v>
      </c>
      <c r="AF186" s="30" t="str">
        <f t="shared" ref="AF186:AF202" si="107">IF(AND(ISBLANK(D186),SUM(O186:AD186)=0),"Lijn bevat geen gegevens","Lijn bevat gegevens")</f>
        <v>Lijn bevat gegevens</v>
      </c>
      <c r="AH186" s="31"/>
    </row>
    <row r="187" spans="1:34" ht="42" thickBot="1" x14ac:dyDescent="0.35">
      <c r="A187" s="12"/>
      <c r="B187" s="18"/>
      <c r="C187" s="19" t="s">
        <v>16</v>
      </c>
      <c r="D187" s="95" t="s">
        <v>325</v>
      </c>
      <c r="E187" s="64" t="s">
        <v>508</v>
      </c>
      <c r="F187" s="121" t="s">
        <v>508</v>
      </c>
      <c r="G187" s="58" t="s">
        <v>508</v>
      </c>
      <c r="H187" s="58" t="s">
        <v>508</v>
      </c>
      <c r="I187" s="20"/>
      <c r="J187" s="65"/>
      <c r="K187" s="19"/>
      <c r="L187" s="19"/>
      <c r="M187" s="19"/>
      <c r="N187" s="67" t="s">
        <v>486</v>
      </c>
      <c r="O187" s="134"/>
      <c r="P187" s="134"/>
      <c r="Q187" s="134"/>
      <c r="R187" s="134"/>
      <c r="S187" s="134"/>
      <c r="T187" s="134"/>
      <c r="U187" s="134"/>
      <c r="V187" s="134"/>
      <c r="W187" s="21">
        <f>_xlfn.IFNA(VLOOKUP($N187,_2021_luik_II[#All],2,FALSE),0)</f>
        <v>0</v>
      </c>
      <c r="X187" s="21">
        <f>_xlfn.IFNA(VLOOKUP($N187,_2021_luik_II[#All],3,FALSE),0)/10</f>
        <v>0</v>
      </c>
      <c r="Y187" s="21">
        <f>_xlfn.IFNA(VLOOKUP($N187,_2022_luik_II[#All],2,FALSE),0)</f>
        <v>0</v>
      </c>
      <c r="Z187" s="21">
        <f>_xlfn.IFNA(VLOOKUP($N187,_2022_luik_II[#All],3,FALSE),0)/10</f>
        <v>0</v>
      </c>
      <c r="AA187" s="21">
        <f>_xlfn.IFNA(VLOOKUP($N187,_2023_luik_II[#All],2,FALSE),0)</f>
        <v>0</v>
      </c>
      <c r="AB187" s="21">
        <f>_xlfn.IFNA(VLOOKUP($N187,_2023_luik_II[#All],3,FALSE),0)</f>
        <v>0</v>
      </c>
      <c r="AC187" s="21">
        <f>_xlfn.IFNA(VLOOKUP($N187,_2024_luik_II[#All],2,FALSE),0)</f>
        <v>0</v>
      </c>
      <c r="AD187" s="21">
        <f>_xlfn.IFNA(VLOOKUP($N187,_2024_luik_II[#All],3,FALSE),0)</f>
        <v>0</v>
      </c>
      <c r="AF187" s="30" t="str">
        <f t="shared" ref="AF187:AF188" si="108">IF(AND(ISBLANK(D187),SUM(O187:AD187)=0),"Lijn bevat geen gegevens","Lijn bevat gegevens")</f>
        <v>Lijn bevat gegevens</v>
      </c>
      <c r="AH187" s="31"/>
    </row>
    <row r="188" spans="1:34" ht="42" thickBot="1" x14ac:dyDescent="0.35">
      <c r="A188" s="12"/>
      <c r="B188" s="18"/>
      <c r="C188" s="19" t="s">
        <v>17</v>
      </c>
      <c r="D188" s="95" t="s">
        <v>326</v>
      </c>
      <c r="E188" s="59" t="s">
        <v>508</v>
      </c>
      <c r="F188" s="58" t="s">
        <v>508</v>
      </c>
      <c r="G188" s="58" t="s">
        <v>508</v>
      </c>
      <c r="H188" s="58" t="s">
        <v>508</v>
      </c>
      <c r="I188" s="20"/>
      <c r="J188" s="65"/>
      <c r="K188" s="19"/>
      <c r="L188" s="19"/>
      <c r="M188" s="19"/>
      <c r="N188" s="67" t="s">
        <v>487</v>
      </c>
      <c r="O188" s="134"/>
      <c r="P188" s="134"/>
      <c r="Q188" s="134"/>
      <c r="R188" s="134"/>
      <c r="S188" s="134"/>
      <c r="T188" s="134"/>
      <c r="U188" s="134"/>
      <c r="V188" s="134"/>
      <c r="W188" s="21">
        <f>_xlfn.IFNA(VLOOKUP($N188,_2021_luik_II[#All],2,FALSE),0)</f>
        <v>0</v>
      </c>
      <c r="X188" s="21">
        <f>_xlfn.IFNA(VLOOKUP($N188,_2021_luik_II[#All],3,FALSE),0)/4</f>
        <v>0</v>
      </c>
      <c r="Y188" s="21">
        <f>_xlfn.IFNA(VLOOKUP($N188,_2022_luik_II[#All],2,FALSE),0)/4</f>
        <v>0</v>
      </c>
      <c r="Z188" s="21">
        <f>_xlfn.IFNA(VLOOKUP($N188,_2022_luik_II[#All],3,FALSE),0)/4</f>
        <v>0</v>
      </c>
      <c r="AA188" s="21">
        <f>_xlfn.IFNA(VLOOKUP($N188,_2023_luik_II[#All],2,FALSE),0)</f>
        <v>0</v>
      </c>
      <c r="AB188" s="21">
        <f>_xlfn.IFNA(VLOOKUP($N188,_2023_luik_II[#All],3,FALSE),0)</f>
        <v>0</v>
      </c>
      <c r="AC188" s="21">
        <f>_xlfn.IFNA(VLOOKUP($N188,_2024_luik_II[#All],2,FALSE),0)</f>
        <v>0</v>
      </c>
      <c r="AD188" s="21">
        <f>_xlfn.IFNA(VLOOKUP($N188,_2024_luik_II[#All],3,FALSE),0)</f>
        <v>0</v>
      </c>
      <c r="AF188" s="30" t="str">
        <f t="shared" si="108"/>
        <v>Lijn bevat gegevens</v>
      </c>
      <c r="AH188" s="31"/>
    </row>
    <row r="189" spans="1:34" ht="29.4" thickBot="1" x14ac:dyDescent="0.35">
      <c r="A189" s="12"/>
      <c r="B189" s="13" t="s">
        <v>27</v>
      </c>
      <c r="C189" s="15"/>
      <c r="D189" s="38" t="s">
        <v>317</v>
      </c>
      <c r="E189" s="38"/>
      <c r="F189" s="38"/>
      <c r="G189" s="38"/>
      <c r="H189" s="38"/>
      <c r="I189" s="14"/>
      <c r="J189" s="76"/>
      <c r="K189" s="15"/>
      <c r="L189" s="15"/>
      <c r="M189" s="15"/>
      <c r="N189" s="116"/>
      <c r="O189" s="133">
        <f t="shared" ref="O189:AD189" si="109">SUM(O198:O198)</f>
        <v>0</v>
      </c>
      <c r="P189" s="133">
        <f t="shared" si="109"/>
        <v>0</v>
      </c>
      <c r="Q189" s="133">
        <f t="shared" si="109"/>
        <v>0</v>
      </c>
      <c r="R189" s="133">
        <f t="shared" si="109"/>
        <v>0</v>
      </c>
      <c r="S189" s="133">
        <f t="shared" si="109"/>
        <v>0</v>
      </c>
      <c r="T189" s="133">
        <f t="shared" si="109"/>
        <v>0</v>
      </c>
      <c r="U189" s="133">
        <f t="shared" si="109"/>
        <v>0</v>
      </c>
      <c r="V189" s="133">
        <f t="shared" si="109"/>
        <v>0</v>
      </c>
      <c r="W189" s="17">
        <f t="shared" si="109"/>
        <v>0</v>
      </c>
      <c r="X189" s="17">
        <f t="shared" si="109"/>
        <v>0</v>
      </c>
      <c r="Y189" s="17">
        <f t="shared" si="109"/>
        <v>0</v>
      </c>
      <c r="Z189" s="17">
        <f t="shared" si="109"/>
        <v>0</v>
      </c>
      <c r="AA189" s="17">
        <f t="shared" si="109"/>
        <v>0</v>
      </c>
      <c r="AB189" s="17">
        <f t="shared" si="109"/>
        <v>0</v>
      </c>
      <c r="AC189" s="17">
        <f t="shared" si="109"/>
        <v>0</v>
      </c>
      <c r="AD189" s="17">
        <f t="shared" si="109"/>
        <v>0</v>
      </c>
      <c r="AF189" s="30" t="str">
        <f t="shared" si="107"/>
        <v>Lijn bevat gegevens</v>
      </c>
      <c r="AH189" s="31"/>
    </row>
    <row r="190" spans="1:34" ht="28.2" thickBot="1" x14ac:dyDescent="0.35">
      <c r="A190" s="12"/>
      <c r="B190" s="18"/>
      <c r="C190" s="19" t="s">
        <v>16</v>
      </c>
      <c r="D190" s="81" t="s">
        <v>327</v>
      </c>
      <c r="E190" s="63" t="s">
        <v>508</v>
      </c>
      <c r="F190" s="121" t="s">
        <v>508</v>
      </c>
      <c r="G190" s="58" t="s">
        <v>508</v>
      </c>
      <c r="H190" s="58" t="s">
        <v>508</v>
      </c>
      <c r="I190" s="20"/>
      <c r="J190" s="65"/>
      <c r="K190" s="19"/>
      <c r="L190" s="19"/>
      <c r="M190" s="19"/>
      <c r="N190" s="67" t="s">
        <v>488</v>
      </c>
      <c r="O190" s="134"/>
      <c r="P190" s="134"/>
      <c r="Q190" s="134"/>
      <c r="R190" s="134"/>
      <c r="S190" s="134"/>
      <c r="T190" s="134"/>
      <c r="U190" s="134"/>
      <c r="V190" s="134"/>
      <c r="W190" s="21">
        <f>_xlfn.IFNA(VLOOKUP($N190,_2021_luik_II[#All],2,FALSE),0)</f>
        <v>0</v>
      </c>
      <c r="X190" s="21">
        <f>_xlfn.IFNA(VLOOKUP($N190,_2021_luik_II[#All],3,FALSE),0)/10</f>
        <v>0</v>
      </c>
      <c r="Y190" s="21">
        <f>_xlfn.IFNA(VLOOKUP($N190,_2022_luik_II[#All],2,FALSE),0)</f>
        <v>0</v>
      </c>
      <c r="Z190" s="21">
        <f>_xlfn.IFNA(VLOOKUP($N190,_2022_luik_II[#All],3,FALSE),0)/10</f>
        <v>0</v>
      </c>
      <c r="AA190" s="21">
        <f>_xlfn.IFNA(VLOOKUP($N190,_2023_luik_II[#All],2,FALSE),0)</f>
        <v>0</v>
      </c>
      <c r="AB190" s="21">
        <f>_xlfn.IFNA(VLOOKUP($N190,_2023_luik_II[#All],3,FALSE),0)</f>
        <v>0</v>
      </c>
      <c r="AC190" s="21">
        <f>_xlfn.IFNA(VLOOKUP($N190,_2024_luik_II[#All],2,FALSE),0)</f>
        <v>0</v>
      </c>
      <c r="AD190" s="21">
        <f>_xlfn.IFNA(VLOOKUP($N190,_2024_luik_II[#All],3,FALSE),0)</f>
        <v>0</v>
      </c>
      <c r="AF190" s="30" t="str">
        <f t="shared" ref="AF190:AF195" si="110">IF(AND(ISBLANK(D190),SUM(O190:AD190)=0),"Lijn bevat geen gegevens","Lijn bevat gegevens")</f>
        <v>Lijn bevat gegevens</v>
      </c>
      <c r="AH190" s="31"/>
    </row>
    <row r="191" spans="1:34" ht="42" thickBot="1" x14ac:dyDescent="0.35">
      <c r="A191" s="12"/>
      <c r="B191" s="18"/>
      <c r="C191" s="19" t="s">
        <v>17</v>
      </c>
      <c r="D191" s="86" t="s">
        <v>328</v>
      </c>
      <c r="E191" s="59" t="s">
        <v>508</v>
      </c>
      <c r="F191" s="58" t="s">
        <v>508</v>
      </c>
      <c r="G191" s="58" t="s">
        <v>508</v>
      </c>
      <c r="H191" s="58" t="s">
        <v>508</v>
      </c>
      <c r="I191" s="20"/>
      <c r="J191" s="65"/>
      <c r="K191" s="19"/>
      <c r="L191" s="19"/>
      <c r="M191" s="19"/>
      <c r="N191" s="67" t="s">
        <v>489</v>
      </c>
      <c r="O191" s="134"/>
      <c r="P191" s="134"/>
      <c r="Q191" s="134"/>
      <c r="R191" s="134"/>
      <c r="S191" s="134"/>
      <c r="T191" s="134"/>
      <c r="U191" s="134"/>
      <c r="V191" s="134"/>
      <c r="W191" s="21">
        <f>_xlfn.IFNA(VLOOKUP($N191,_2021_luik_II[#All],2,FALSE),0)</f>
        <v>0</v>
      </c>
      <c r="X191" s="21">
        <f>_xlfn.IFNA(VLOOKUP($N191,_2021_luik_II[#All],3,FALSE),0)/4</f>
        <v>0</v>
      </c>
      <c r="Y191" s="21">
        <f>_xlfn.IFNA(VLOOKUP($N191,_2022_luik_II[#All],2,FALSE),0)/4</f>
        <v>0</v>
      </c>
      <c r="Z191" s="21">
        <f>_xlfn.IFNA(VLOOKUP($N191,_2022_luik_II[#All],3,FALSE),0)/4</f>
        <v>0</v>
      </c>
      <c r="AA191" s="21">
        <f>_xlfn.IFNA(VLOOKUP($N191,_2023_luik_II[#All],2,FALSE),0)</f>
        <v>0</v>
      </c>
      <c r="AB191" s="21">
        <f>_xlfn.IFNA(VLOOKUP($N191,_2023_luik_II[#All],3,FALSE),0)</f>
        <v>0</v>
      </c>
      <c r="AC191" s="21">
        <f>_xlfn.IFNA(VLOOKUP($N191,_2024_luik_II[#All],2,FALSE),0)</f>
        <v>0</v>
      </c>
      <c r="AD191" s="21">
        <f>_xlfn.IFNA(VLOOKUP($N191,_2024_luik_II[#All],3,FALSE),0)</f>
        <v>0</v>
      </c>
      <c r="AF191" s="30" t="str">
        <f t="shared" si="110"/>
        <v>Lijn bevat gegevens</v>
      </c>
      <c r="AH191" s="31"/>
    </row>
    <row r="192" spans="1:34" ht="42" thickBot="1" x14ac:dyDescent="0.35">
      <c r="A192" s="12"/>
      <c r="B192" s="18"/>
      <c r="C192" s="19" t="s">
        <v>18</v>
      </c>
      <c r="D192" s="127" t="s">
        <v>329</v>
      </c>
      <c r="E192" s="64" t="s">
        <v>508</v>
      </c>
      <c r="F192" s="63" t="s">
        <v>508</v>
      </c>
      <c r="G192" s="63" t="s">
        <v>508</v>
      </c>
      <c r="H192" s="63" t="s">
        <v>508</v>
      </c>
      <c r="I192" s="20"/>
      <c r="J192" s="65"/>
      <c r="K192" s="19"/>
      <c r="L192" s="19"/>
      <c r="M192" s="19"/>
      <c r="N192" s="67" t="s">
        <v>490</v>
      </c>
      <c r="O192" s="134"/>
      <c r="P192" s="134"/>
      <c r="Q192" s="134"/>
      <c r="R192" s="134"/>
      <c r="S192" s="134"/>
      <c r="T192" s="134"/>
      <c r="U192" s="134"/>
      <c r="V192" s="134"/>
      <c r="W192" s="21">
        <f>_xlfn.IFNA(VLOOKUP($N192,_2021_luik_II[#All],2,FALSE),0)</f>
        <v>0</v>
      </c>
      <c r="X192" s="21">
        <f>_xlfn.IFNA(VLOOKUP($N192,_2021_luik_II[#All],3,FALSE),0)</f>
        <v>0</v>
      </c>
      <c r="Y192" s="21">
        <f>_xlfn.IFNA(VLOOKUP($N192,_2022_luik_II[#All],2,FALSE),0)</f>
        <v>0</v>
      </c>
      <c r="Z192" s="21">
        <f>_xlfn.IFNA(VLOOKUP($N192,_2022_luik_II[#All],3,FALSE),0)</f>
        <v>0</v>
      </c>
      <c r="AA192" s="21">
        <f>_xlfn.IFNA(VLOOKUP($N192,_2023_luik_II[#All],2,FALSE),0)</f>
        <v>0</v>
      </c>
      <c r="AB192" s="21">
        <f>_xlfn.IFNA(VLOOKUP($N192,_2023_luik_II[#All],3,FALSE),0)</f>
        <v>0</v>
      </c>
      <c r="AC192" s="21">
        <f>_xlfn.IFNA(VLOOKUP($N192,_2024_luik_II[#All],2,FALSE),0)</f>
        <v>0</v>
      </c>
      <c r="AD192" s="21">
        <f>_xlfn.IFNA(VLOOKUP($N192,_2024_luik_II[#All],3,FALSE),0)</f>
        <v>0</v>
      </c>
      <c r="AF192" s="30" t="str">
        <f t="shared" si="110"/>
        <v>Lijn bevat gegevens</v>
      </c>
      <c r="AH192" s="31"/>
    </row>
    <row r="193" spans="1:34" ht="28.2" thickBot="1" x14ac:dyDescent="0.35">
      <c r="A193" s="12"/>
      <c r="B193" s="18"/>
      <c r="C193" s="19" t="s">
        <v>19</v>
      </c>
      <c r="D193" s="86" t="s">
        <v>330</v>
      </c>
      <c r="E193" s="64" t="s">
        <v>508</v>
      </c>
      <c r="F193" s="63" t="s">
        <v>508</v>
      </c>
      <c r="G193" s="63" t="s">
        <v>508</v>
      </c>
      <c r="H193" s="63" t="s">
        <v>508</v>
      </c>
      <c r="I193" s="20"/>
      <c r="J193" s="65"/>
      <c r="K193" s="19"/>
      <c r="L193" s="19"/>
      <c r="M193" s="19"/>
      <c r="N193" s="67" t="s">
        <v>491</v>
      </c>
      <c r="O193" s="134"/>
      <c r="P193" s="134"/>
      <c r="Q193" s="134"/>
      <c r="R193" s="134"/>
      <c r="S193" s="134"/>
      <c r="T193" s="134"/>
      <c r="U193" s="134"/>
      <c r="V193" s="134"/>
      <c r="W193" s="21">
        <f>_xlfn.IFNA(VLOOKUP($N193,_2021_luik_II[#All],2,FALSE),0)</f>
        <v>0</v>
      </c>
      <c r="X193" s="21">
        <f>_xlfn.IFNA(VLOOKUP($N193,_2021_luik_II[#All],3,FALSE),0)/10</f>
        <v>0</v>
      </c>
      <c r="Y193" s="21">
        <f>_xlfn.IFNA(VLOOKUP($N193,_2022_luik_II[#All],2,FALSE),0)</f>
        <v>0</v>
      </c>
      <c r="Z193" s="21">
        <f>_xlfn.IFNA(VLOOKUP($N193,_2022_luik_II[#All],3,FALSE),0)/10</f>
        <v>0</v>
      </c>
      <c r="AA193" s="21">
        <f>_xlfn.IFNA(VLOOKUP($N193,_2023_luik_II[#All],2,FALSE),0)</f>
        <v>0</v>
      </c>
      <c r="AB193" s="21">
        <f>_xlfn.IFNA(VLOOKUP($N193,_2023_luik_II[#All],3,FALSE),0)</f>
        <v>0</v>
      </c>
      <c r="AC193" s="21">
        <f>_xlfn.IFNA(VLOOKUP($N193,_2024_luik_II[#All],2,FALSE),0)</f>
        <v>0</v>
      </c>
      <c r="AD193" s="21">
        <f>_xlfn.IFNA(VLOOKUP($N193,_2024_luik_II[#All],3,FALSE),0)</f>
        <v>0</v>
      </c>
      <c r="AF193" s="30" t="str">
        <f t="shared" si="110"/>
        <v>Lijn bevat gegevens</v>
      </c>
      <c r="AH193" s="31"/>
    </row>
    <row r="194" spans="1:34" ht="28.2" thickBot="1" x14ac:dyDescent="0.35">
      <c r="A194" s="12"/>
      <c r="B194" s="18"/>
      <c r="C194" s="19" t="s">
        <v>20</v>
      </c>
      <c r="D194" s="86" t="s">
        <v>334</v>
      </c>
      <c r="E194" s="64" t="s">
        <v>508</v>
      </c>
      <c r="F194" s="63" t="s">
        <v>508</v>
      </c>
      <c r="G194" s="63" t="s">
        <v>508</v>
      </c>
      <c r="H194" s="63" t="s">
        <v>508</v>
      </c>
      <c r="I194" s="20"/>
      <c r="J194" s="65"/>
      <c r="K194" s="19"/>
      <c r="L194" s="19"/>
      <c r="M194" s="19"/>
      <c r="N194" s="67" t="s">
        <v>492</v>
      </c>
      <c r="O194" s="134"/>
      <c r="P194" s="134"/>
      <c r="Q194" s="134"/>
      <c r="R194" s="134"/>
      <c r="S194" s="134"/>
      <c r="T194" s="134"/>
      <c r="U194" s="134"/>
      <c r="V194" s="134"/>
      <c r="W194" s="21">
        <f>_xlfn.IFNA(VLOOKUP($N194,_2021_luik_II[#All],2,FALSE),0)</f>
        <v>0</v>
      </c>
      <c r="X194" s="21">
        <f>_xlfn.IFNA(VLOOKUP($N194,_2021_luik_II[#All],3,FALSE),0)</f>
        <v>0</v>
      </c>
      <c r="Y194" s="21">
        <f>_xlfn.IFNA(VLOOKUP($N194,_2022_luik_II[#All],2,FALSE),0)</f>
        <v>0</v>
      </c>
      <c r="Z194" s="21">
        <f>_xlfn.IFNA(VLOOKUP($N194,_2022_luik_II[#All],3,FALSE),0)</f>
        <v>0</v>
      </c>
      <c r="AA194" s="21">
        <f>_xlfn.IFNA(VLOOKUP($N194,_2023_luik_II[#All],2,FALSE),0)</f>
        <v>0</v>
      </c>
      <c r="AB194" s="21">
        <f>_xlfn.IFNA(VLOOKUP($N194,_2023_luik_II[#All],3,FALSE),0)</f>
        <v>0</v>
      </c>
      <c r="AC194" s="21">
        <f>_xlfn.IFNA(VLOOKUP($N194,_2024_luik_II[#All],2,FALSE),0)</f>
        <v>0</v>
      </c>
      <c r="AD194" s="21">
        <f>_xlfn.IFNA(VLOOKUP($N194,_2024_luik_II[#All],3,FALSE),0)</f>
        <v>0</v>
      </c>
      <c r="AF194" s="30" t="str">
        <f t="shared" si="110"/>
        <v>Lijn bevat gegevens</v>
      </c>
      <c r="AH194" s="31"/>
    </row>
    <row r="195" spans="1:34" ht="28.2" thickBot="1" x14ac:dyDescent="0.35">
      <c r="A195" s="12"/>
      <c r="B195" s="18"/>
      <c r="C195" s="19" t="s">
        <v>21</v>
      </c>
      <c r="D195" s="86" t="s">
        <v>335</v>
      </c>
      <c r="E195" s="64" t="s">
        <v>508</v>
      </c>
      <c r="F195" s="63" t="s">
        <v>508</v>
      </c>
      <c r="G195" s="63" t="s">
        <v>508</v>
      </c>
      <c r="H195" s="63" t="s">
        <v>508</v>
      </c>
      <c r="I195" s="20"/>
      <c r="J195" s="65"/>
      <c r="K195" s="19"/>
      <c r="L195" s="19"/>
      <c r="M195" s="19"/>
      <c r="N195" s="67" t="s">
        <v>493</v>
      </c>
      <c r="O195" s="134"/>
      <c r="P195" s="134"/>
      <c r="Q195" s="134"/>
      <c r="R195" s="134"/>
      <c r="S195" s="134"/>
      <c r="T195" s="134"/>
      <c r="U195" s="134"/>
      <c r="V195" s="134"/>
      <c r="W195" s="21">
        <f>_xlfn.IFNA(VLOOKUP($N195,_2021_luik_II[#All],2,FALSE),0)</f>
        <v>0</v>
      </c>
      <c r="X195" s="21">
        <f>_xlfn.IFNA(VLOOKUP($N195,_2021_luik_II[#All],3,FALSE),0)/10</f>
        <v>0</v>
      </c>
      <c r="Y195" s="21">
        <f>_xlfn.IFNA(VLOOKUP($N195,_2022_luik_II[#All],2,FALSE),0)</f>
        <v>0</v>
      </c>
      <c r="Z195" s="21">
        <f>_xlfn.IFNA(VLOOKUP($N195,_2022_luik_II[#All],3,FALSE),0)/10</f>
        <v>0</v>
      </c>
      <c r="AA195" s="21">
        <f>_xlfn.IFNA(VLOOKUP($N195,_2023_luik_II[#All],2,FALSE),0)</f>
        <v>0</v>
      </c>
      <c r="AB195" s="21">
        <f>_xlfn.IFNA(VLOOKUP($N195,_2023_luik_II[#All],3,FALSE),0)</f>
        <v>0</v>
      </c>
      <c r="AC195" s="21">
        <f>_xlfn.IFNA(VLOOKUP($N195,_2024_luik_II[#All],2,FALSE),0)</f>
        <v>0</v>
      </c>
      <c r="AD195" s="21">
        <f>_xlfn.IFNA(VLOOKUP($N195,_2024_luik_II[#All],3,FALSE),0)</f>
        <v>0</v>
      </c>
      <c r="AF195" s="30" t="str">
        <f t="shared" si="110"/>
        <v>Lijn bevat gegevens</v>
      </c>
      <c r="AH195" s="31"/>
    </row>
    <row r="196" spans="1:34" ht="28.2" thickBot="1" x14ac:dyDescent="0.35">
      <c r="A196" s="12"/>
      <c r="B196" s="18"/>
      <c r="C196" s="19" t="s">
        <v>22</v>
      </c>
      <c r="D196" s="86" t="s">
        <v>331</v>
      </c>
      <c r="E196" s="64" t="s">
        <v>508</v>
      </c>
      <c r="F196" s="63" t="s">
        <v>508</v>
      </c>
      <c r="G196" s="63" t="s">
        <v>508</v>
      </c>
      <c r="H196" s="63" t="s">
        <v>508</v>
      </c>
      <c r="I196" s="20"/>
      <c r="J196" s="65"/>
      <c r="K196" s="19"/>
      <c r="L196" s="19"/>
      <c r="M196" s="19"/>
      <c r="N196" s="67" t="s">
        <v>494</v>
      </c>
      <c r="O196" s="134"/>
      <c r="P196" s="134"/>
      <c r="Q196" s="134"/>
      <c r="R196" s="134"/>
      <c r="S196" s="134"/>
      <c r="T196" s="134"/>
      <c r="U196" s="134"/>
      <c r="V196" s="134"/>
      <c r="W196" s="21">
        <f>_xlfn.IFNA(VLOOKUP($N196,_2021_luik_II[#All],2,FALSE),0)</f>
        <v>0</v>
      </c>
      <c r="X196" s="21">
        <f>_xlfn.IFNA(VLOOKUP($N196,_2021_luik_II[#All],3,FALSE),0)</f>
        <v>0</v>
      </c>
      <c r="Y196" s="21">
        <f>_xlfn.IFNA(VLOOKUP($N196,_2022_luik_II[#All],2,FALSE),0)</f>
        <v>0</v>
      </c>
      <c r="Z196" s="21">
        <f>_xlfn.IFNA(VLOOKUP($N196,_2022_luik_II[#All],3,FALSE),0)</f>
        <v>0</v>
      </c>
      <c r="AA196" s="21">
        <f>_xlfn.IFNA(VLOOKUP($N196,_2023_luik_II[#All],2,FALSE),0)</f>
        <v>0</v>
      </c>
      <c r="AB196" s="21">
        <f>_xlfn.IFNA(VLOOKUP($N196,_2023_luik_II[#All],3,FALSE),0)</f>
        <v>0</v>
      </c>
      <c r="AC196" s="21">
        <f>_xlfn.IFNA(VLOOKUP($N196,_2024_luik_II[#All],2,FALSE),0)</f>
        <v>0</v>
      </c>
      <c r="AD196" s="21">
        <f>_xlfn.IFNA(VLOOKUP($N196,_2024_luik_II[#All],3,FALSE),0)</f>
        <v>0</v>
      </c>
      <c r="AF196" s="30" t="str">
        <f t="shared" ref="AF196:AF197" si="111">IF(AND(ISBLANK(D196),SUM(O196:AD196)=0),"Lijn bevat geen gegevens","Lijn bevat gegevens")</f>
        <v>Lijn bevat gegevens</v>
      </c>
      <c r="AH196" s="31"/>
    </row>
    <row r="197" spans="1:34" ht="15" thickBot="1" x14ac:dyDescent="0.35">
      <c r="A197" s="12"/>
      <c r="B197" s="18"/>
      <c r="C197" s="19" t="s">
        <v>23</v>
      </c>
      <c r="D197" s="86" t="s">
        <v>332</v>
      </c>
      <c r="E197" s="64" t="s">
        <v>508</v>
      </c>
      <c r="F197" s="63" t="s">
        <v>508</v>
      </c>
      <c r="G197" s="63" t="s">
        <v>508</v>
      </c>
      <c r="H197" s="63" t="s">
        <v>508</v>
      </c>
      <c r="I197" s="20"/>
      <c r="J197" s="65"/>
      <c r="K197" s="19"/>
      <c r="L197" s="19"/>
      <c r="M197" s="19"/>
      <c r="N197" s="67" t="s">
        <v>495</v>
      </c>
      <c r="O197" s="134"/>
      <c r="P197" s="134"/>
      <c r="Q197" s="134"/>
      <c r="R197" s="134"/>
      <c r="S197" s="134"/>
      <c r="T197" s="134"/>
      <c r="U197" s="134"/>
      <c r="V197" s="134"/>
      <c r="W197" s="21">
        <f>_xlfn.IFNA(VLOOKUP($N197,_2021_luik_II[#All],2,FALSE),0)</f>
        <v>0</v>
      </c>
      <c r="X197" s="21">
        <f>_xlfn.IFNA(VLOOKUP($N197,_2021_luik_II[#All],3,FALSE),0)</f>
        <v>0</v>
      </c>
      <c r="Y197" s="21">
        <f>_xlfn.IFNA(VLOOKUP($N197,_2022_luik_II[#All],2,FALSE),0)</f>
        <v>0</v>
      </c>
      <c r="Z197" s="21">
        <f>_xlfn.IFNA(VLOOKUP($N197,_2022_luik_II[#All],3,FALSE),0)</f>
        <v>0</v>
      </c>
      <c r="AA197" s="21">
        <f>_xlfn.IFNA(VLOOKUP($N197,_2023_luik_II[#All],2,FALSE),0)</f>
        <v>0</v>
      </c>
      <c r="AB197" s="21">
        <f>_xlfn.IFNA(VLOOKUP($N197,_2023_luik_II[#All],3,FALSE),0)</f>
        <v>0</v>
      </c>
      <c r="AC197" s="21">
        <f>_xlfn.IFNA(VLOOKUP($N197,_2024_luik_II[#All],2,FALSE),0)</f>
        <v>0</v>
      </c>
      <c r="AD197" s="21">
        <f>_xlfn.IFNA(VLOOKUP($N197,_2024_luik_II[#All],3,FALSE),0)</f>
        <v>0</v>
      </c>
      <c r="AF197" s="30" t="str">
        <f t="shared" si="111"/>
        <v>Lijn bevat gegevens</v>
      </c>
      <c r="AH197" s="31"/>
    </row>
    <row r="198" spans="1:34" ht="28.2" thickBot="1" x14ac:dyDescent="0.35">
      <c r="A198" s="12"/>
      <c r="B198" s="18"/>
      <c r="C198" s="19" t="s">
        <v>24</v>
      </c>
      <c r="D198" s="81" t="s">
        <v>333</v>
      </c>
      <c r="E198" s="63" t="s">
        <v>508</v>
      </c>
      <c r="F198" s="63"/>
      <c r="G198" s="63"/>
      <c r="H198" s="63"/>
      <c r="I198" s="20"/>
      <c r="J198" s="65"/>
      <c r="K198" s="19"/>
      <c r="L198" s="19"/>
      <c r="M198" s="19"/>
      <c r="N198" s="67" t="s">
        <v>496</v>
      </c>
      <c r="O198" s="134"/>
      <c r="P198" s="134"/>
      <c r="Q198" s="134"/>
      <c r="R198" s="134"/>
      <c r="S198" s="134"/>
      <c r="T198" s="134"/>
      <c r="U198" s="134"/>
      <c r="V198" s="134"/>
      <c r="W198" s="21">
        <f>_xlfn.IFNA(VLOOKUP($N198,_2021_luik_II[#All],2,FALSE),0)</f>
        <v>0</v>
      </c>
      <c r="X198" s="21">
        <f>_xlfn.IFNA(VLOOKUP($N198,_2021_luik_II[#All],3,FALSE),0)</f>
        <v>0</v>
      </c>
      <c r="Y198" s="21">
        <f>_xlfn.IFNA(VLOOKUP($N198,_2022_luik_II[#All],2,FALSE),0)</f>
        <v>0</v>
      </c>
      <c r="Z198" s="21">
        <f>_xlfn.IFNA(VLOOKUP($N198,_2022_luik_II[#All],3,FALSE),0)</f>
        <v>0</v>
      </c>
      <c r="AA198" s="21">
        <f>_xlfn.IFNA(VLOOKUP($N198,_2023_luik_II[#All],2,FALSE),0)</f>
        <v>0</v>
      </c>
      <c r="AB198" s="21">
        <f>_xlfn.IFNA(VLOOKUP($N198,_2023_luik_II[#All],3,FALSE),0)</f>
        <v>0</v>
      </c>
      <c r="AC198" s="21">
        <f>_xlfn.IFNA(VLOOKUP($N198,_2024_luik_II[#All],2,FALSE),0)</f>
        <v>0</v>
      </c>
      <c r="AD198" s="21">
        <f>_xlfn.IFNA(VLOOKUP($N198,_2024_luik_II[#All],3,FALSE),0)</f>
        <v>0</v>
      </c>
      <c r="AF198" s="30" t="str">
        <f t="shared" si="107"/>
        <v>Lijn bevat gegevens</v>
      </c>
      <c r="AH198" s="31"/>
    </row>
    <row r="199" spans="1:34" ht="15" thickBot="1" x14ac:dyDescent="0.35">
      <c r="A199" s="12"/>
      <c r="B199" s="13" t="s">
        <v>28</v>
      </c>
      <c r="C199" s="15"/>
      <c r="D199" s="38" t="s">
        <v>318</v>
      </c>
      <c r="E199" s="38"/>
      <c r="F199" s="38"/>
      <c r="G199" s="38"/>
      <c r="H199" s="38"/>
      <c r="I199" s="14"/>
      <c r="J199" s="15"/>
      <c r="K199" s="15"/>
      <c r="L199" s="15"/>
      <c r="M199" s="15"/>
      <c r="N199" s="116"/>
      <c r="O199" s="133">
        <f t="shared" ref="O199:AD199" si="112">SUM(O200:O202)</f>
        <v>0</v>
      </c>
      <c r="P199" s="133">
        <f t="shared" si="112"/>
        <v>0</v>
      </c>
      <c r="Q199" s="133">
        <f t="shared" si="112"/>
        <v>0</v>
      </c>
      <c r="R199" s="133">
        <f t="shared" si="112"/>
        <v>0</v>
      </c>
      <c r="S199" s="133">
        <f t="shared" si="112"/>
        <v>0</v>
      </c>
      <c r="T199" s="133">
        <f t="shared" si="112"/>
        <v>0</v>
      </c>
      <c r="U199" s="133">
        <f t="shared" si="112"/>
        <v>0</v>
      </c>
      <c r="V199" s="133">
        <f t="shared" si="112"/>
        <v>0</v>
      </c>
      <c r="W199" s="17">
        <f t="shared" si="112"/>
        <v>0</v>
      </c>
      <c r="X199" s="17">
        <f t="shared" si="112"/>
        <v>0</v>
      </c>
      <c r="Y199" s="17">
        <f t="shared" si="112"/>
        <v>0</v>
      </c>
      <c r="Z199" s="17">
        <f t="shared" si="112"/>
        <v>0</v>
      </c>
      <c r="AA199" s="17">
        <f t="shared" si="112"/>
        <v>0</v>
      </c>
      <c r="AB199" s="17">
        <f t="shared" si="112"/>
        <v>0</v>
      </c>
      <c r="AC199" s="17">
        <f t="shared" si="112"/>
        <v>0</v>
      </c>
      <c r="AD199" s="17">
        <f t="shared" si="112"/>
        <v>0</v>
      </c>
      <c r="AF199" s="30" t="str">
        <f t="shared" si="107"/>
        <v>Lijn bevat gegevens</v>
      </c>
      <c r="AH199" s="31"/>
    </row>
    <row r="200" spans="1:34" ht="28.2" thickBot="1" x14ac:dyDescent="0.35">
      <c r="A200" s="12"/>
      <c r="B200" s="18"/>
      <c r="C200" s="19" t="s">
        <v>16</v>
      </c>
      <c r="D200" s="96" t="s">
        <v>336</v>
      </c>
      <c r="E200" s="64" t="s">
        <v>508</v>
      </c>
      <c r="F200" s="63" t="s">
        <v>508</v>
      </c>
      <c r="G200" s="63" t="s">
        <v>508</v>
      </c>
      <c r="H200" s="63" t="s">
        <v>508</v>
      </c>
      <c r="I200" s="20"/>
      <c r="J200" s="65"/>
      <c r="K200" s="51"/>
      <c r="L200" s="19"/>
      <c r="M200" s="19"/>
      <c r="N200" s="67" t="s">
        <v>497</v>
      </c>
      <c r="O200" s="134"/>
      <c r="P200" s="134"/>
      <c r="Q200" s="134"/>
      <c r="R200" s="134"/>
      <c r="S200" s="134"/>
      <c r="T200" s="134"/>
      <c r="U200" s="134"/>
      <c r="V200" s="134"/>
      <c r="W200" s="21">
        <f>_xlfn.IFNA(VLOOKUP($N200,_2021_luik_II[#All],2,FALSE),0)</f>
        <v>0</v>
      </c>
      <c r="X200" s="21">
        <f>_xlfn.IFNA(VLOOKUP($N200,_2021_luik_II[#All],3,FALSE),0)/10</f>
        <v>0</v>
      </c>
      <c r="Y200" s="21">
        <f>_xlfn.IFNA(VLOOKUP($N200,_2022_luik_II[#All],2,FALSE),0)</f>
        <v>0</v>
      </c>
      <c r="Z200" s="21">
        <f>_xlfn.IFNA(VLOOKUP($N200,_2022_luik_II[#All],3,FALSE),0)/10</f>
        <v>0</v>
      </c>
      <c r="AA200" s="21">
        <f>_xlfn.IFNA(VLOOKUP($N200,_2023_luik_II[#All],2,FALSE),0)</f>
        <v>0</v>
      </c>
      <c r="AB200" s="21">
        <f>_xlfn.IFNA(VLOOKUP($N200,_2023_luik_II[#All],3,FALSE),0)</f>
        <v>0</v>
      </c>
      <c r="AC200" s="21">
        <f>_xlfn.IFNA(VLOOKUP($N200,_2024_luik_II[#All],2,FALSE),0)</f>
        <v>0</v>
      </c>
      <c r="AD200" s="21">
        <f>_xlfn.IFNA(VLOOKUP($N200,_2024_luik_II[#All],3,FALSE),0)</f>
        <v>0</v>
      </c>
      <c r="AF200" s="30" t="str">
        <f t="shared" si="107"/>
        <v>Lijn bevat gegevens</v>
      </c>
      <c r="AH200" s="31"/>
    </row>
    <row r="201" spans="1:34" ht="28.2" thickBot="1" x14ac:dyDescent="0.35">
      <c r="A201" s="12"/>
      <c r="B201" s="18"/>
      <c r="C201" s="19" t="s">
        <v>17</v>
      </c>
      <c r="D201" s="96" t="s">
        <v>337</v>
      </c>
      <c r="E201" s="64" t="s">
        <v>508</v>
      </c>
      <c r="F201" s="63" t="s">
        <v>508</v>
      </c>
      <c r="G201" s="63" t="s">
        <v>508</v>
      </c>
      <c r="H201" s="63" t="s">
        <v>508</v>
      </c>
      <c r="I201" s="20"/>
      <c r="J201" s="65"/>
      <c r="K201" s="51"/>
      <c r="L201" s="19"/>
      <c r="M201" s="19"/>
      <c r="N201" s="67" t="s">
        <v>498</v>
      </c>
      <c r="O201" s="134"/>
      <c r="P201" s="134"/>
      <c r="Q201" s="134"/>
      <c r="R201" s="134"/>
      <c r="S201" s="134"/>
      <c r="T201" s="134"/>
      <c r="U201" s="134"/>
      <c r="V201" s="134"/>
      <c r="W201" s="21"/>
      <c r="X201" s="21"/>
      <c r="Y201" s="21"/>
      <c r="Z201" s="21"/>
      <c r="AA201" s="21"/>
      <c r="AB201" s="21"/>
      <c r="AC201" s="21"/>
      <c r="AD201" s="21"/>
      <c r="AF201" s="30"/>
      <c r="AH201" s="31"/>
    </row>
    <row r="202" spans="1:34" ht="28.2" thickBot="1" x14ac:dyDescent="0.35">
      <c r="A202" s="12"/>
      <c r="B202" s="18"/>
      <c r="C202" s="19" t="s">
        <v>18</v>
      </c>
      <c r="D202" s="91" t="s">
        <v>338</v>
      </c>
      <c r="E202" s="63" t="s">
        <v>508</v>
      </c>
      <c r="F202" s="63" t="s">
        <v>508</v>
      </c>
      <c r="G202" s="63" t="s">
        <v>508</v>
      </c>
      <c r="H202" s="63" t="s">
        <v>508</v>
      </c>
      <c r="I202" s="20"/>
      <c r="J202" s="65"/>
      <c r="K202" s="51"/>
      <c r="L202" s="19"/>
      <c r="M202" s="19"/>
      <c r="N202" s="67" t="s">
        <v>499</v>
      </c>
      <c r="O202" s="134"/>
      <c r="P202" s="134"/>
      <c r="Q202" s="134"/>
      <c r="R202" s="134"/>
      <c r="S202" s="134"/>
      <c r="T202" s="134"/>
      <c r="U202" s="134"/>
      <c r="V202" s="134"/>
      <c r="W202" s="21">
        <f>_xlfn.IFNA(VLOOKUP($N202,_2021_luik_II[#All],2,FALSE),0)</f>
        <v>0</v>
      </c>
      <c r="X202" s="21">
        <f>_xlfn.IFNA(VLOOKUP($N202,_2021_luik_II[#All],3,FALSE),0)/10</f>
        <v>0</v>
      </c>
      <c r="Y202" s="21">
        <f>_xlfn.IFNA(VLOOKUP($N202,_2022_luik_II[#All],2,FALSE),0)</f>
        <v>0</v>
      </c>
      <c r="Z202" s="21">
        <f>_xlfn.IFNA(VLOOKUP($N202,_2022_luik_II[#All],3,FALSE),0)/10</f>
        <v>0</v>
      </c>
      <c r="AA202" s="21">
        <f>_xlfn.IFNA(VLOOKUP($N202,_2023_luik_II[#All],2,FALSE),0)</f>
        <v>0</v>
      </c>
      <c r="AB202" s="21">
        <f>_xlfn.IFNA(VLOOKUP($N202,_2023_luik_II[#All],3,FALSE),0)</f>
        <v>0</v>
      </c>
      <c r="AC202" s="21">
        <f>_xlfn.IFNA(VLOOKUP($N202,_2024_luik_II[#All],2,FALSE),0)</f>
        <v>0</v>
      </c>
      <c r="AD202" s="21">
        <f>_xlfn.IFNA(VLOOKUP($N202,_2024_luik_II[#All],3,FALSE),0)</f>
        <v>0</v>
      </c>
      <c r="AF202" s="30" t="str">
        <f t="shared" si="107"/>
        <v>Lijn bevat gegevens</v>
      </c>
      <c r="AH202" s="31"/>
    </row>
    <row r="203" spans="1:34" ht="15" thickBot="1" x14ac:dyDescent="0.35">
      <c r="A203" s="12"/>
      <c r="B203" s="38" t="s">
        <v>29</v>
      </c>
      <c r="C203" s="13"/>
      <c r="D203" s="77" t="s">
        <v>319</v>
      </c>
      <c r="E203" s="77"/>
      <c r="F203" s="77"/>
      <c r="G203" s="77"/>
      <c r="H203" s="77"/>
      <c r="I203" s="14"/>
      <c r="J203" s="76"/>
      <c r="K203" s="76"/>
      <c r="L203" s="15"/>
      <c r="M203" s="15"/>
      <c r="N203" s="116"/>
      <c r="O203" s="133">
        <f t="shared" ref="O203:AD203" si="113">SUM(O204:O206)</f>
        <v>0</v>
      </c>
      <c r="P203" s="133">
        <f t="shared" si="113"/>
        <v>0</v>
      </c>
      <c r="Q203" s="133">
        <f t="shared" si="113"/>
        <v>0</v>
      </c>
      <c r="R203" s="133">
        <f t="shared" si="113"/>
        <v>0</v>
      </c>
      <c r="S203" s="133">
        <f t="shared" si="113"/>
        <v>0</v>
      </c>
      <c r="T203" s="133">
        <f t="shared" si="113"/>
        <v>0</v>
      </c>
      <c r="U203" s="133">
        <f t="shared" si="113"/>
        <v>0</v>
      </c>
      <c r="V203" s="133">
        <f t="shared" si="113"/>
        <v>0</v>
      </c>
      <c r="W203" s="17">
        <f t="shared" si="113"/>
        <v>0</v>
      </c>
      <c r="X203" s="17">
        <f t="shared" si="113"/>
        <v>0</v>
      </c>
      <c r="Y203" s="17">
        <f t="shared" si="113"/>
        <v>0</v>
      </c>
      <c r="Z203" s="17">
        <f t="shared" si="113"/>
        <v>0</v>
      </c>
      <c r="AA203" s="17">
        <f t="shared" si="113"/>
        <v>0</v>
      </c>
      <c r="AB203" s="17">
        <f t="shared" si="113"/>
        <v>0</v>
      </c>
      <c r="AC203" s="17">
        <f t="shared" si="113"/>
        <v>0</v>
      </c>
      <c r="AD203" s="17">
        <f t="shared" si="113"/>
        <v>0</v>
      </c>
      <c r="AF203" s="30" t="str">
        <f t="shared" ref="AF203:AF209" si="114">IF(AND(ISBLANK(D203),SUM(O203:AD203)=0),"Lijn bevat geen gegevens","Lijn bevat gegevens")</f>
        <v>Lijn bevat gegevens</v>
      </c>
      <c r="AH203" s="31"/>
    </row>
    <row r="204" spans="1:34" ht="28.2" thickBot="1" x14ac:dyDescent="0.35">
      <c r="A204" s="12"/>
      <c r="B204" s="18"/>
      <c r="C204" s="19" t="s">
        <v>16</v>
      </c>
      <c r="D204" s="129" t="s">
        <v>339</v>
      </c>
      <c r="E204" s="55" t="s">
        <v>508</v>
      </c>
      <c r="F204" s="122"/>
      <c r="G204" s="122"/>
      <c r="H204" s="122"/>
      <c r="I204" s="20"/>
      <c r="J204" s="65"/>
      <c r="K204" s="51"/>
      <c r="L204" s="19"/>
      <c r="M204" s="19"/>
      <c r="N204" s="115" t="s">
        <v>500</v>
      </c>
      <c r="O204" s="134"/>
      <c r="P204" s="134"/>
      <c r="Q204" s="134"/>
      <c r="R204" s="134"/>
      <c r="S204" s="134"/>
      <c r="T204" s="134"/>
      <c r="U204" s="134"/>
      <c r="V204" s="134"/>
      <c r="W204" s="21">
        <f>_xlfn.IFNA(VLOOKUP($N204,_2021_luik_II[#All],2,FALSE),0)</f>
        <v>0</v>
      </c>
      <c r="X204" s="21">
        <f>_xlfn.IFNA(VLOOKUP($N204,_2021_luik_II[#All],3,FALSE),0)/10</f>
        <v>0</v>
      </c>
      <c r="Y204" s="21">
        <f>_xlfn.IFNA(VLOOKUP($N204,_2022_luik_II[#All],2,FALSE),0)</f>
        <v>0</v>
      </c>
      <c r="Z204" s="21">
        <f>_xlfn.IFNA(VLOOKUP($N204,_2022_luik_II[#All],3,FALSE),0)/10</f>
        <v>0</v>
      </c>
      <c r="AA204" s="21">
        <f>_xlfn.IFNA(VLOOKUP($N204,_2023_luik_II[#All],2,FALSE),0)</f>
        <v>0</v>
      </c>
      <c r="AB204" s="21">
        <f>_xlfn.IFNA(VLOOKUP($N204,_2023_luik_II[#All],3,FALSE),0)</f>
        <v>0</v>
      </c>
      <c r="AC204" s="21">
        <f>_xlfn.IFNA(VLOOKUP($N204,_2024_luik_II[#All],2,FALSE),0)</f>
        <v>0</v>
      </c>
      <c r="AD204" s="21">
        <f>_xlfn.IFNA(VLOOKUP($N204,_2024_luik_II[#All],3,FALSE),0)</f>
        <v>0</v>
      </c>
      <c r="AF204" s="30" t="str">
        <f t="shared" si="114"/>
        <v>Lijn bevat gegevens</v>
      </c>
      <c r="AH204" s="31"/>
    </row>
    <row r="205" spans="1:34" ht="42" thickBot="1" x14ac:dyDescent="0.35">
      <c r="A205" s="12"/>
      <c r="B205" s="18"/>
      <c r="C205" s="19" t="s">
        <v>17</v>
      </c>
      <c r="D205" s="95" t="s">
        <v>343</v>
      </c>
      <c r="E205" s="55" t="s">
        <v>508</v>
      </c>
      <c r="F205" s="122" t="s">
        <v>508</v>
      </c>
      <c r="G205" s="122" t="s">
        <v>508</v>
      </c>
      <c r="H205" s="122" t="s">
        <v>508</v>
      </c>
      <c r="I205" s="20"/>
      <c r="J205" s="62"/>
      <c r="K205" s="62"/>
      <c r="L205" s="19"/>
      <c r="M205" s="19"/>
      <c r="N205" s="115" t="s">
        <v>501</v>
      </c>
      <c r="O205" s="134"/>
      <c r="P205" s="134"/>
      <c r="Q205" s="134"/>
      <c r="R205" s="134"/>
      <c r="S205" s="134"/>
      <c r="T205" s="134"/>
      <c r="U205" s="134"/>
      <c r="V205" s="134"/>
      <c r="W205" s="21">
        <f>_xlfn.IFNA(VLOOKUP($N205,_2021_luik_II[#All],2,FALSE),0)</f>
        <v>0</v>
      </c>
      <c r="X205" s="21">
        <f>_xlfn.IFNA(VLOOKUP($N205,_2021_luik_II[#All],3,FALSE),0)/10</f>
        <v>0</v>
      </c>
      <c r="Y205" s="21">
        <f>_xlfn.IFNA(VLOOKUP($N205,_2022_luik_II[#All],2,FALSE),0)</f>
        <v>0</v>
      </c>
      <c r="Z205" s="21">
        <f>_xlfn.IFNA(VLOOKUP($N205,_2022_luik_II[#All],3,FALSE),0)/10</f>
        <v>0</v>
      </c>
      <c r="AA205" s="21">
        <f>_xlfn.IFNA(VLOOKUP($N205,_2023_luik_II[#All],2,FALSE),0)</f>
        <v>0</v>
      </c>
      <c r="AB205" s="21">
        <f>_xlfn.IFNA(VLOOKUP($N205,_2023_luik_II[#All],3,FALSE),0)</f>
        <v>0</v>
      </c>
      <c r="AC205" s="21">
        <f>_xlfn.IFNA(VLOOKUP($N205,_2024_luik_II[#All],2,FALSE),0)</f>
        <v>0</v>
      </c>
      <c r="AD205" s="21">
        <f>_xlfn.IFNA(VLOOKUP($N205,_2024_luik_II[#All],3,FALSE),0)</f>
        <v>0</v>
      </c>
      <c r="AF205" s="30" t="str">
        <f t="shared" si="114"/>
        <v>Lijn bevat gegevens</v>
      </c>
      <c r="AH205" s="31"/>
    </row>
    <row r="206" spans="1:34" ht="28.2" thickBot="1" x14ac:dyDescent="0.35">
      <c r="A206" s="12"/>
      <c r="B206" s="18"/>
      <c r="C206" s="19" t="s">
        <v>18</v>
      </c>
      <c r="D206" s="95" t="s">
        <v>344</v>
      </c>
      <c r="E206" s="55" t="s">
        <v>508</v>
      </c>
      <c r="F206" s="122" t="s">
        <v>508</v>
      </c>
      <c r="G206" s="122" t="s">
        <v>508</v>
      </c>
      <c r="H206" s="122" t="s">
        <v>508</v>
      </c>
      <c r="I206" s="20"/>
      <c r="J206" s="62"/>
      <c r="K206" s="62"/>
      <c r="L206" s="19"/>
      <c r="M206" s="19"/>
      <c r="N206" s="115" t="s">
        <v>502</v>
      </c>
      <c r="O206" s="134"/>
      <c r="P206" s="134"/>
      <c r="Q206" s="134"/>
      <c r="R206" s="134"/>
      <c r="S206" s="134"/>
      <c r="T206" s="134"/>
      <c r="U206" s="134"/>
      <c r="V206" s="134"/>
      <c r="W206" s="21">
        <f>_xlfn.IFNA(VLOOKUP($N206,_2021_luik_II[#All],2,FALSE),0)</f>
        <v>0</v>
      </c>
      <c r="X206" s="21">
        <f>_xlfn.IFNA(VLOOKUP($N206,_2021_luik_II[#All],3,FALSE),0)</f>
        <v>0</v>
      </c>
      <c r="Y206" s="21">
        <f>_xlfn.IFNA(VLOOKUP($N206,_2022_luik_II[#All],2,FALSE),0)</f>
        <v>0</v>
      </c>
      <c r="Z206" s="21">
        <f>_xlfn.IFNA(VLOOKUP($N206,_2022_luik_II[#All],3,FALSE),0)</f>
        <v>0</v>
      </c>
      <c r="AA206" s="21">
        <f>_xlfn.IFNA(VLOOKUP($N206,_2023_luik_II[#All],2,FALSE),0)</f>
        <v>0</v>
      </c>
      <c r="AB206" s="21">
        <f>_xlfn.IFNA(VLOOKUP($N206,_2023_luik_II[#All],3,FALSE),0)</f>
        <v>0</v>
      </c>
      <c r="AC206" s="21">
        <f>_xlfn.IFNA(VLOOKUP($N206,_2024_luik_II[#All],2,FALSE),0)</f>
        <v>0</v>
      </c>
      <c r="AD206" s="21">
        <f>_xlfn.IFNA(VLOOKUP($N206,_2024_luik_II[#All],3,FALSE),0)</f>
        <v>0</v>
      </c>
      <c r="AF206" s="30" t="str">
        <f t="shared" si="114"/>
        <v>Lijn bevat gegevens</v>
      </c>
      <c r="AH206" s="31"/>
    </row>
    <row r="207" spans="1:34" ht="28.2" thickBot="1" x14ac:dyDescent="0.35">
      <c r="A207" s="12"/>
      <c r="B207" s="18"/>
      <c r="C207" s="19" t="s">
        <v>19</v>
      </c>
      <c r="D207" s="95" t="s">
        <v>340</v>
      </c>
      <c r="E207" s="55" t="s">
        <v>508</v>
      </c>
      <c r="F207" s="55" t="s">
        <v>508</v>
      </c>
      <c r="G207" s="55" t="s">
        <v>508</v>
      </c>
      <c r="H207" s="55" t="s">
        <v>508</v>
      </c>
      <c r="I207" s="20"/>
      <c r="J207" s="62"/>
      <c r="K207" s="62"/>
      <c r="L207" s="19"/>
      <c r="M207" s="19"/>
      <c r="N207" s="115" t="s">
        <v>503</v>
      </c>
      <c r="O207" s="134"/>
      <c r="P207" s="134"/>
      <c r="Q207" s="134"/>
      <c r="R207" s="134"/>
      <c r="S207" s="134"/>
      <c r="T207" s="134"/>
      <c r="U207" s="134"/>
      <c r="V207" s="134"/>
      <c r="W207" s="21">
        <f>_xlfn.IFNA(VLOOKUP($N207,_2021_luik_II[#All],2,FALSE),0)</f>
        <v>0</v>
      </c>
      <c r="X207" s="21">
        <f>_xlfn.IFNA(VLOOKUP($N207,_2021_luik_II[#All],3,FALSE),0)/10</f>
        <v>0</v>
      </c>
      <c r="Y207" s="21">
        <f>_xlfn.IFNA(VLOOKUP($N207,_2022_luik_II[#All],2,FALSE),0)</f>
        <v>0</v>
      </c>
      <c r="Z207" s="21">
        <f>_xlfn.IFNA(VLOOKUP($N207,_2022_luik_II[#All],3,FALSE),0)/10</f>
        <v>0</v>
      </c>
      <c r="AA207" s="21">
        <f>_xlfn.IFNA(VLOOKUP($N207,_2023_luik_II[#All],2,FALSE),0)</f>
        <v>0</v>
      </c>
      <c r="AB207" s="21">
        <f>_xlfn.IFNA(VLOOKUP($N207,_2023_luik_II[#All],3,FALSE),0)</f>
        <v>0</v>
      </c>
      <c r="AC207" s="21">
        <f>_xlfn.IFNA(VLOOKUP($N207,_2024_luik_II[#All],2,FALSE),0)</f>
        <v>0</v>
      </c>
      <c r="AD207" s="21">
        <f>_xlfn.IFNA(VLOOKUP($N207,_2024_luik_II[#All],3,FALSE),0)</f>
        <v>0</v>
      </c>
      <c r="AF207" s="30" t="str">
        <f t="shared" si="114"/>
        <v>Lijn bevat gegevens</v>
      </c>
      <c r="AH207" s="31"/>
    </row>
    <row r="208" spans="1:34" ht="28.2" thickBot="1" x14ac:dyDescent="0.35">
      <c r="A208" s="12"/>
      <c r="B208" s="18"/>
      <c r="C208" s="19" t="s">
        <v>20</v>
      </c>
      <c r="D208" s="95" t="s">
        <v>341</v>
      </c>
      <c r="E208" s="55" t="s">
        <v>508</v>
      </c>
      <c r="F208" s="55" t="s">
        <v>508</v>
      </c>
      <c r="G208" s="55" t="s">
        <v>508</v>
      </c>
      <c r="H208" s="55" t="s">
        <v>508</v>
      </c>
      <c r="I208" s="20"/>
      <c r="J208" s="62"/>
      <c r="K208" s="62"/>
      <c r="L208" s="19"/>
      <c r="M208" s="19"/>
      <c r="N208" s="115" t="s">
        <v>504</v>
      </c>
      <c r="O208" s="134"/>
      <c r="P208" s="134"/>
      <c r="Q208" s="134"/>
      <c r="R208" s="134"/>
      <c r="S208" s="134"/>
      <c r="T208" s="134"/>
      <c r="U208" s="134"/>
      <c r="V208" s="134"/>
      <c r="W208" s="21">
        <f>_xlfn.IFNA(VLOOKUP($N208,_2021_luik_II[#All],2,FALSE),0)</f>
        <v>0</v>
      </c>
      <c r="X208" s="21">
        <f>_xlfn.IFNA(VLOOKUP($N208,_2021_luik_II[#All],3,FALSE),0)/10</f>
        <v>0</v>
      </c>
      <c r="Y208" s="21">
        <f>_xlfn.IFNA(VLOOKUP($N208,_2022_luik_II[#All],2,FALSE),0)</f>
        <v>0</v>
      </c>
      <c r="Z208" s="21">
        <f>_xlfn.IFNA(VLOOKUP($N208,_2022_luik_II[#All],3,FALSE),0)/10</f>
        <v>0</v>
      </c>
      <c r="AA208" s="21">
        <f>_xlfn.IFNA(VLOOKUP($N208,_2023_luik_II[#All],2,FALSE),0)</f>
        <v>0</v>
      </c>
      <c r="AB208" s="21">
        <f>_xlfn.IFNA(VLOOKUP($N208,_2023_luik_II[#All],3,FALSE),0)</f>
        <v>0</v>
      </c>
      <c r="AC208" s="21">
        <f>_xlfn.IFNA(VLOOKUP($N208,_2024_luik_II[#All],2,FALSE),0)</f>
        <v>0</v>
      </c>
      <c r="AD208" s="21">
        <f>_xlfn.IFNA(VLOOKUP($N208,_2024_luik_II[#All],3,FALSE),0)</f>
        <v>0</v>
      </c>
      <c r="AF208" s="30" t="str">
        <f t="shared" ref="AF208" si="115">IF(AND(ISBLANK(D208),SUM(O208:AD208)=0),"Lijn bevat geen gegevens","Lijn bevat gegevens")</f>
        <v>Lijn bevat gegevens</v>
      </c>
      <c r="AH208" s="31"/>
    </row>
    <row r="209" spans="1:34" ht="28.2" thickBot="1" x14ac:dyDescent="0.35">
      <c r="A209" s="12"/>
      <c r="B209" s="18"/>
      <c r="C209" s="19" t="s">
        <v>21</v>
      </c>
      <c r="D209" s="95" t="s">
        <v>342</v>
      </c>
      <c r="E209" s="55" t="s">
        <v>508</v>
      </c>
      <c r="F209" s="55" t="s">
        <v>508</v>
      </c>
      <c r="G209" s="55" t="s">
        <v>508</v>
      </c>
      <c r="H209" s="55" t="s">
        <v>508</v>
      </c>
      <c r="I209" s="20"/>
      <c r="J209" s="62"/>
      <c r="K209" s="62"/>
      <c r="L209" s="19"/>
      <c r="M209" s="19"/>
      <c r="N209" s="115" t="s">
        <v>505</v>
      </c>
      <c r="O209" s="134"/>
      <c r="P209" s="134"/>
      <c r="Q209" s="134"/>
      <c r="R209" s="134"/>
      <c r="S209" s="134"/>
      <c r="T209" s="134"/>
      <c r="U209" s="134"/>
      <c r="V209" s="134"/>
      <c r="W209" s="21">
        <f>_xlfn.IFNA(VLOOKUP($N209,_2021_luik_II[#All],2,FALSE),0)</f>
        <v>0</v>
      </c>
      <c r="X209" s="21">
        <f>_xlfn.IFNA(VLOOKUP($N209,_2021_luik_II[#All],3,FALSE),0)/10</f>
        <v>0</v>
      </c>
      <c r="Y209" s="21">
        <f>_xlfn.IFNA(VLOOKUP($N209,_2022_luik_II[#All],2,FALSE),0)</f>
        <v>0</v>
      </c>
      <c r="Z209" s="21">
        <f>_xlfn.IFNA(VLOOKUP($N209,_2022_luik_II[#All],3,FALSE),0)/10</f>
        <v>0</v>
      </c>
      <c r="AA209" s="21">
        <f>_xlfn.IFNA(VLOOKUP($N209,_2023_luik_II[#All],2,FALSE),0)</f>
        <v>0</v>
      </c>
      <c r="AB209" s="21">
        <f>_xlfn.IFNA(VLOOKUP($N209,_2023_luik_II[#All],3,FALSE),0)</f>
        <v>0</v>
      </c>
      <c r="AC209" s="21">
        <f>_xlfn.IFNA(VLOOKUP($N209,_2024_luik_II[#All],2,FALSE),0)</f>
        <v>0</v>
      </c>
      <c r="AD209" s="21">
        <f>_xlfn.IFNA(VLOOKUP($N209,_2024_luik_II[#All],3,FALSE),0)</f>
        <v>0</v>
      </c>
      <c r="AF209" s="30" t="str">
        <f t="shared" si="114"/>
        <v>Lijn bevat gegevens</v>
      </c>
      <c r="AH209" s="31"/>
    </row>
    <row r="210" spans="1:34" ht="24" customHeight="1" thickBot="1" x14ac:dyDescent="0.35">
      <c r="A210" s="22"/>
      <c r="B210" s="23"/>
      <c r="C210" s="23"/>
      <c r="D210" s="198" t="s">
        <v>36</v>
      </c>
      <c r="E210" s="199"/>
      <c r="F210" s="200"/>
      <c r="G210" s="200"/>
      <c r="H210" s="201"/>
      <c r="I210" s="24"/>
      <c r="J210" s="25"/>
      <c r="K210" s="25"/>
      <c r="L210" s="25"/>
      <c r="M210" s="25"/>
      <c r="N210" s="26"/>
      <c r="O210" s="135">
        <f>O211+O214+O220+O223+O225+O241+O244</f>
        <v>830903.59000000008</v>
      </c>
      <c r="P210" s="135">
        <f t="shared" ref="P210:U210" si="116">P211+P214+P220+P223+P225+P241+P244</f>
        <v>1094958.0699999998</v>
      </c>
      <c r="Q210" s="135">
        <f t="shared" si="116"/>
        <v>885683.19</v>
      </c>
      <c r="R210" s="135">
        <f t="shared" si="116"/>
        <v>1138008.07</v>
      </c>
      <c r="S210" s="135">
        <f t="shared" si="116"/>
        <v>940006.55999999994</v>
      </c>
      <c r="T210" s="135">
        <f t="shared" si="116"/>
        <v>1133833.54</v>
      </c>
      <c r="U210" s="135">
        <f t="shared" si="116"/>
        <v>984499.62999999989</v>
      </c>
      <c r="V210" s="135">
        <f>V211+V214+V220+V223+V225+V241+V244</f>
        <v>1197699.6200000001</v>
      </c>
      <c r="W210" s="27">
        <f t="shared" ref="W210" si="117">W211+W214+W220+W223+W225+W241+W244</f>
        <v>0</v>
      </c>
      <c r="X210" s="27">
        <f t="shared" ref="X210" si="118">X211+X214+X220+X223+X225+X241+X244</f>
        <v>0</v>
      </c>
      <c r="Y210" s="27">
        <f t="shared" ref="Y210" si="119">Y211+Y214+Y220+Y223+Y225+Y241+Y244</f>
        <v>0</v>
      </c>
      <c r="Z210" s="27">
        <f t="shared" ref="Z210" si="120">Z211+Z214+Z220+Z223+Z225+Z241+Z244</f>
        <v>0</v>
      </c>
      <c r="AA210" s="27">
        <f t="shared" ref="AA210" si="121">AA211+AA214+AA220+AA223+AA225+AA241+AA244</f>
        <v>0</v>
      </c>
      <c r="AB210" s="27">
        <f t="shared" ref="AB210" si="122">AB211+AB214+AB220+AB223+AB225+AB241+AB244</f>
        <v>0</v>
      </c>
      <c r="AC210" s="27">
        <f t="shared" ref="AC210" si="123">AC211+AC214+AC220+AC223+AC225+AC241+AC244</f>
        <v>0</v>
      </c>
      <c r="AD210" s="27">
        <f t="shared" ref="AD210" si="124">AD211+AD214+AD220+AD223+AD225+AD241+AD244</f>
        <v>0</v>
      </c>
      <c r="AF210" s="30" t="str">
        <f t="shared" ref="AF210:AF214" si="125">IF(AND(ISBLANK(D210),SUM(O210:AD210)=0),"Lijn bevat geen gegevens","Lijn bevat gegevens")</f>
        <v>Lijn bevat gegevens</v>
      </c>
    </row>
    <row r="211" spans="1:34" ht="24" customHeight="1" thickBot="1" x14ac:dyDescent="0.35">
      <c r="A211" s="12"/>
      <c r="B211" s="18"/>
      <c r="C211" s="19"/>
      <c r="D211" s="108" t="s">
        <v>38</v>
      </c>
      <c r="E211" s="48"/>
      <c r="F211" s="48"/>
      <c r="G211" s="19"/>
      <c r="H211" s="19"/>
      <c r="I211" s="20"/>
      <c r="J211" s="19"/>
      <c r="K211" s="19"/>
      <c r="L211" s="19"/>
      <c r="M211" s="19"/>
      <c r="N211" s="45"/>
      <c r="O211" s="136">
        <f>SUM(O212:O213)</f>
        <v>349008.71</v>
      </c>
      <c r="P211" s="136">
        <f>SUM(P212:P213)</f>
        <v>1500</v>
      </c>
      <c r="Q211" s="136">
        <f t="shared" ref="Q211:AD211" si="126">SUM(Q212:Q213)</f>
        <v>397551.3</v>
      </c>
      <c r="R211" s="136">
        <f t="shared" si="126"/>
        <v>1500</v>
      </c>
      <c r="S211" s="136">
        <f t="shared" si="126"/>
        <v>449105.31</v>
      </c>
      <c r="T211" s="136">
        <f t="shared" si="126"/>
        <v>1500</v>
      </c>
      <c r="U211" s="136">
        <f t="shared" si="126"/>
        <v>462766.42</v>
      </c>
      <c r="V211" s="136">
        <f t="shared" si="126"/>
        <v>1500</v>
      </c>
      <c r="W211" s="69">
        <f t="shared" si="126"/>
        <v>0</v>
      </c>
      <c r="X211" s="69">
        <f t="shared" si="126"/>
        <v>0</v>
      </c>
      <c r="Y211" s="69">
        <f t="shared" si="126"/>
        <v>0</v>
      </c>
      <c r="Z211" s="69">
        <f t="shared" si="126"/>
        <v>0</v>
      </c>
      <c r="AA211" s="69">
        <f t="shared" si="126"/>
        <v>0</v>
      </c>
      <c r="AB211" s="69">
        <f t="shared" si="126"/>
        <v>0</v>
      </c>
      <c r="AC211" s="69">
        <f t="shared" si="126"/>
        <v>0</v>
      </c>
      <c r="AD211" s="69">
        <f t="shared" si="126"/>
        <v>0</v>
      </c>
      <c r="AF211" s="30" t="str">
        <f t="shared" si="125"/>
        <v>Lijn bevat gegevens</v>
      </c>
    </row>
    <row r="212" spans="1:34" ht="24" customHeight="1" thickBot="1" x14ac:dyDescent="0.35">
      <c r="A212" s="12"/>
      <c r="B212" s="18"/>
      <c r="C212" s="19"/>
      <c r="D212" s="109" t="s">
        <v>39</v>
      </c>
      <c r="E212" s="48"/>
      <c r="F212" s="48"/>
      <c r="G212" s="19"/>
      <c r="H212" s="19"/>
      <c r="I212" s="20"/>
      <c r="J212" s="19"/>
      <c r="K212" s="19"/>
      <c r="L212" s="19"/>
      <c r="M212" s="19"/>
      <c r="N212" s="41" t="s">
        <v>93</v>
      </c>
      <c r="O212" s="137">
        <v>349008.71</v>
      </c>
      <c r="P212" s="138"/>
      <c r="Q212" s="137">
        <v>397551.3</v>
      </c>
      <c r="R212" s="138"/>
      <c r="S212" s="137">
        <v>449105.31</v>
      </c>
      <c r="T212" s="138"/>
      <c r="U212" s="139">
        <v>462766.42</v>
      </c>
      <c r="V212" s="140"/>
      <c r="W212" s="21">
        <f>_xlfn.IFNA(VLOOKUP($N212,_2021_luik_II[#All],2,FALSE),0)</f>
        <v>0</v>
      </c>
      <c r="X212" s="21">
        <f>_xlfn.IFNA(VLOOKUP($N212,_2021_luik_II[#All],3,FALSE),0)</f>
        <v>0</v>
      </c>
      <c r="Y212" s="21">
        <f>_xlfn.IFNA(VLOOKUP($N212,_2022_luik_II[#All],2,FALSE),0)</f>
        <v>0</v>
      </c>
      <c r="Z212" s="21">
        <f>_xlfn.IFNA(VLOOKUP($N212,_2022_luik_II[#All],3,FALSE),0)</f>
        <v>0</v>
      </c>
      <c r="AA212" s="21">
        <f>_xlfn.IFNA(VLOOKUP($N212,_2023_luik_II[#All],2,FALSE),0)</f>
        <v>0</v>
      </c>
      <c r="AB212" s="21">
        <f>_xlfn.IFNA(VLOOKUP($N212,_2023_luik_II[#All],3,FALSE),0)</f>
        <v>0</v>
      </c>
      <c r="AC212" s="21">
        <f>_xlfn.IFNA(VLOOKUP($N212,_2024_luik_II[#All],2,FALSE),0)</f>
        <v>0</v>
      </c>
      <c r="AD212" s="21">
        <f>_xlfn.IFNA(VLOOKUP($N212,_2024_luik_II[#All],3,FALSE),0)</f>
        <v>0</v>
      </c>
      <c r="AF212" s="30" t="str">
        <f t="shared" si="125"/>
        <v>Lijn bevat gegevens</v>
      </c>
    </row>
    <row r="213" spans="1:34" ht="24" customHeight="1" thickBot="1" x14ac:dyDescent="0.35">
      <c r="A213" s="12"/>
      <c r="B213" s="18"/>
      <c r="C213" s="19"/>
      <c r="D213" s="109" t="s">
        <v>40</v>
      </c>
      <c r="E213" s="48"/>
      <c r="F213" s="48"/>
      <c r="G213" s="19"/>
      <c r="H213" s="19"/>
      <c r="I213" s="20"/>
      <c r="J213" s="19"/>
      <c r="K213" s="19"/>
      <c r="L213" s="19"/>
      <c r="M213" s="19"/>
      <c r="N213" s="41" t="s">
        <v>94</v>
      </c>
      <c r="O213" s="141"/>
      <c r="P213" s="140">
        <v>1500</v>
      </c>
      <c r="Q213" s="141"/>
      <c r="R213" s="140">
        <v>1500</v>
      </c>
      <c r="S213" s="141"/>
      <c r="T213" s="140">
        <v>1500</v>
      </c>
      <c r="U213" s="141"/>
      <c r="V213" s="140">
        <v>1500</v>
      </c>
      <c r="W213" s="21">
        <f>_xlfn.IFNA(VLOOKUP($N213,_2021_luik_II[#All],2,FALSE),0)</f>
        <v>0</v>
      </c>
      <c r="X213" s="21">
        <f>_xlfn.IFNA(VLOOKUP($N213,_2021_luik_II[#All],3,FALSE),0)</f>
        <v>0</v>
      </c>
      <c r="Y213" s="21">
        <f>_xlfn.IFNA(VLOOKUP($N213,_2022_luik_II[#All],2,FALSE),0)</f>
        <v>0</v>
      </c>
      <c r="Z213" s="21">
        <f>_xlfn.IFNA(VLOOKUP($N213,_2022_luik_II[#All],3,FALSE),0)</f>
        <v>0</v>
      </c>
      <c r="AA213" s="21">
        <f>_xlfn.IFNA(VLOOKUP($N213,_2023_luik_II[#All],2,FALSE),0)</f>
        <v>0</v>
      </c>
      <c r="AB213" s="21">
        <f>_xlfn.IFNA(VLOOKUP($N213,_2023_luik_II[#All],3,FALSE),0)</f>
        <v>0</v>
      </c>
      <c r="AC213" s="21">
        <f>_xlfn.IFNA(VLOOKUP($N213,_2024_luik_II[#All],2,FALSE),0)</f>
        <v>0</v>
      </c>
      <c r="AD213" s="21">
        <f>_xlfn.IFNA(VLOOKUP($N213,_2024_luik_II[#All],3,FALSE),0)</f>
        <v>0</v>
      </c>
      <c r="AF213" s="30" t="str">
        <f>IF(AND(ISBLANK(D213),SUM(O213:AD213)=0),"Lijn bevat geen gegevens","Lijn bevat gegevens")</f>
        <v>Lijn bevat gegevens</v>
      </c>
    </row>
    <row r="214" spans="1:34" ht="24" customHeight="1" thickBot="1" x14ac:dyDescent="0.35">
      <c r="A214" s="12"/>
      <c r="B214" s="18"/>
      <c r="C214" s="19"/>
      <c r="D214" s="110" t="s">
        <v>41</v>
      </c>
      <c r="E214" s="48"/>
      <c r="F214" s="48"/>
      <c r="G214" s="19"/>
      <c r="H214" s="19"/>
      <c r="I214" s="20"/>
      <c r="J214" s="19"/>
      <c r="K214" s="19"/>
      <c r="L214" s="19"/>
      <c r="M214" s="19"/>
      <c r="N214" s="45"/>
      <c r="O214" s="136">
        <f>SUM(O215:O219)</f>
        <v>218829.43</v>
      </c>
      <c r="P214" s="136">
        <f t="shared" ref="P214:AD214" si="127">SUM(P215:P219)</f>
        <v>0</v>
      </c>
      <c r="Q214" s="136">
        <f t="shared" si="127"/>
        <v>222381.97</v>
      </c>
      <c r="R214" s="136">
        <f t="shared" si="127"/>
        <v>1089.1099999999999</v>
      </c>
      <c r="S214" s="136">
        <f t="shared" si="127"/>
        <v>223217.54</v>
      </c>
      <c r="T214" s="136">
        <f t="shared" si="127"/>
        <v>0</v>
      </c>
      <c r="U214" s="136">
        <f t="shared" si="127"/>
        <v>225159.35</v>
      </c>
      <c r="V214" s="136">
        <f t="shared" si="127"/>
        <v>0</v>
      </c>
      <c r="W214" s="69">
        <f t="shared" si="127"/>
        <v>0</v>
      </c>
      <c r="X214" s="69">
        <f t="shared" si="127"/>
        <v>0</v>
      </c>
      <c r="Y214" s="69">
        <f t="shared" si="127"/>
        <v>0</v>
      </c>
      <c r="Z214" s="69">
        <f t="shared" si="127"/>
        <v>0</v>
      </c>
      <c r="AA214" s="69">
        <f t="shared" si="127"/>
        <v>0</v>
      </c>
      <c r="AB214" s="69">
        <f t="shared" si="127"/>
        <v>0</v>
      </c>
      <c r="AC214" s="69">
        <f t="shared" si="127"/>
        <v>0</v>
      </c>
      <c r="AD214" s="69">
        <f t="shared" si="127"/>
        <v>0</v>
      </c>
      <c r="AF214" s="30" t="str">
        <f t="shared" si="125"/>
        <v>Lijn bevat gegevens</v>
      </c>
    </row>
    <row r="215" spans="1:34" ht="24" customHeight="1" thickBot="1" x14ac:dyDescent="0.35">
      <c r="A215" s="12"/>
      <c r="B215" s="18"/>
      <c r="C215" s="19"/>
      <c r="D215" s="109" t="s">
        <v>42</v>
      </c>
      <c r="E215" s="48"/>
      <c r="F215" s="48"/>
      <c r="G215" s="19"/>
      <c r="H215" s="19"/>
      <c r="I215" s="20"/>
      <c r="J215" s="19"/>
      <c r="K215" s="19"/>
      <c r="L215" s="19"/>
      <c r="M215" s="19"/>
      <c r="N215" s="41" t="s">
        <v>95</v>
      </c>
      <c r="O215" s="141">
        <f>1690+26428.86+1399.4+1739.03+7401.78</f>
        <v>38659.07</v>
      </c>
      <c r="P215" s="140"/>
      <c r="Q215" s="141">
        <f>1690+27039.64+1424.03+2295.85+7727.69</f>
        <v>40177.21</v>
      </c>
      <c r="R215" s="140"/>
      <c r="S215" s="141">
        <f>1690+21375.8+1325.49+1869.84+7881.89</f>
        <v>34143.020000000004</v>
      </c>
      <c r="T215" s="140"/>
      <c r="U215" s="141">
        <f>1690+21819.57+1344.21+1883.4+8105.86</f>
        <v>34843.040000000001</v>
      </c>
      <c r="V215" s="140"/>
      <c r="W215" s="21">
        <f>_xlfn.IFNA(VLOOKUP($N215,_2021_luik_II[#All],2,FALSE),0)</f>
        <v>0</v>
      </c>
      <c r="X215" s="21">
        <f>_xlfn.IFNA(VLOOKUP($N215,_2021_luik_II[#All],3,FALSE),0)</f>
        <v>0</v>
      </c>
      <c r="Y215" s="21">
        <f>_xlfn.IFNA(VLOOKUP($N215,_2022_luik_II[#All],2,FALSE),0)</f>
        <v>0</v>
      </c>
      <c r="Z215" s="21">
        <f>_xlfn.IFNA(VLOOKUP($N215,_2022_luik_II[#All],3,FALSE),0)</f>
        <v>0</v>
      </c>
      <c r="AA215" s="21">
        <f>_xlfn.IFNA(VLOOKUP($N215,_2023_luik_II[#All],2,FALSE),0)</f>
        <v>0</v>
      </c>
      <c r="AB215" s="21">
        <f>_xlfn.IFNA(VLOOKUP($N215,_2023_luik_II[#All],3,FALSE),0)</f>
        <v>0</v>
      </c>
      <c r="AC215" s="21">
        <f>_xlfn.IFNA(VLOOKUP($N215,_2024_luik_II[#All],2,FALSE),0)</f>
        <v>0</v>
      </c>
      <c r="AD215" s="21">
        <f>_xlfn.IFNA(VLOOKUP($N215,_2024_luik_II[#All],3,FALSE),0)</f>
        <v>0</v>
      </c>
      <c r="AF215" s="30" t="str">
        <f t="shared" ref="AF215:AF265" si="128">IF(AND(ISBLANK(D215),SUM(O215:AD215)=0),"Lijn bevat geen gegevens","Lijn bevat gegevens")</f>
        <v>Lijn bevat gegevens</v>
      </c>
    </row>
    <row r="216" spans="1:34" ht="24" customHeight="1" thickBot="1" x14ac:dyDescent="0.35">
      <c r="A216" s="12"/>
      <c r="B216" s="18"/>
      <c r="C216" s="19"/>
      <c r="D216" s="109" t="s">
        <v>43</v>
      </c>
      <c r="E216" s="48"/>
      <c r="F216" s="48"/>
      <c r="G216" s="19"/>
      <c r="H216" s="19"/>
      <c r="I216" s="20"/>
      <c r="J216" s="19"/>
      <c r="K216" s="19"/>
      <c r="L216" s="19"/>
      <c r="M216" s="19"/>
      <c r="N216" s="41" t="s">
        <v>96</v>
      </c>
      <c r="O216" s="141">
        <v>9635.85</v>
      </c>
      <c r="P216" s="140"/>
      <c r="Q216" s="141">
        <v>10381.049999999999</v>
      </c>
      <c r="R216" s="140"/>
      <c r="S216" s="141">
        <v>10063.65</v>
      </c>
      <c r="T216" s="140"/>
      <c r="U216" s="141">
        <v>10063.65</v>
      </c>
      <c r="V216" s="140"/>
      <c r="W216" s="21">
        <f>_xlfn.IFNA(VLOOKUP($N216,_2021_luik_II[#All],2,FALSE),0)</f>
        <v>0</v>
      </c>
      <c r="X216" s="21">
        <f>_xlfn.IFNA(VLOOKUP($N216,_2021_luik_II[#All],3,FALSE),0)</f>
        <v>0</v>
      </c>
      <c r="Y216" s="21">
        <f>_xlfn.IFNA(VLOOKUP($N216,_2022_luik_II[#All],2,FALSE),0)</f>
        <v>0</v>
      </c>
      <c r="Z216" s="21">
        <f>_xlfn.IFNA(VLOOKUP($N216,_2022_luik_II[#All],3,FALSE),0)</f>
        <v>0</v>
      </c>
      <c r="AA216" s="21">
        <f>_xlfn.IFNA(VLOOKUP($N216,_2023_luik_II[#All],2,FALSE),0)</f>
        <v>0</v>
      </c>
      <c r="AB216" s="21">
        <f>_xlfn.IFNA(VLOOKUP($N216,_2023_luik_II[#All],3,FALSE),0)</f>
        <v>0</v>
      </c>
      <c r="AC216" s="21">
        <f>_xlfn.IFNA(VLOOKUP($N216,_2024_luik_II[#All],2,FALSE),0)</f>
        <v>0</v>
      </c>
      <c r="AD216" s="21">
        <f>_xlfn.IFNA(VLOOKUP($N216,_2024_luik_II[#All],3,FALSE),0)</f>
        <v>0</v>
      </c>
      <c r="AF216" s="30" t="str">
        <f t="shared" ref="AF216" si="129">IF(AND(ISBLANK(D216),SUM(O216:AD216)=0),"Lijn bevat geen gegevens","Lijn bevat gegevens")</f>
        <v>Lijn bevat gegevens</v>
      </c>
    </row>
    <row r="217" spans="1:34" ht="24" customHeight="1" thickBot="1" x14ac:dyDescent="0.35">
      <c r="A217" s="12"/>
      <c r="B217" s="18"/>
      <c r="C217" s="19"/>
      <c r="D217" s="109" t="s">
        <v>44</v>
      </c>
      <c r="E217" s="48"/>
      <c r="F217" s="48"/>
      <c r="G217" s="19"/>
      <c r="H217" s="19"/>
      <c r="I217" s="20"/>
      <c r="J217" s="19"/>
      <c r="K217" s="19"/>
      <c r="L217" s="19"/>
      <c r="M217" s="19"/>
      <c r="N217" s="41" t="s">
        <v>97</v>
      </c>
      <c r="O217" s="141">
        <v>626.12</v>
      </c>
      <c r="P217" s="140"/>
      <c r="Q217" s="141">
        <v>637.16999999999996</v>
      </c>
      <c r="R217" s="140"/>
      <c r="S217" s="141">
        <v>648.22</v>
      </c>
      <c r="T217" s="140"/>
      <c r="U217" s="141">
        <v>659.26</v>
      </c>
      <c r="V217" s="140"/>
      <c r="W217" s="21">
        <f>_xlfn.IFNA(VLOOKUP($N217,_2021_luik_II[#All],2,FALSE),0)</f>
        <v>0</v>
      </c>
      <c r="X217" s="21">
        <f>_xlfn.IFNA(VLOOKUP($N217,_2021_luik_II[#All],3,FALSE),0)</f>
        <v>0</v>
      </c>
      <c r="Y217" s="21">
        <f>_xlfn.IFNA(VLOOKUP($N217,_2022_luik_II[#All],2,FALSE),0)</f>
        <v>0</v>
      </c>
      <c r="Z217" s="21">
        <f>_xlfn.IFNA(VLOOKUP($N217,_2022_luik_II[#All],3,FALSE),0)</f>
        <v>0</v>
      </c>
      <c r="AA217" s="21">
        <f>_xlfn.IFNA(VLOOKUP($N217,_2023_luik_II[#All],2,FALSE),0)</f>
        <v>0</v>
      </c>
      <c r="AB217" s="21">
        <f>_xlfn.IFNA(VLOOKUP($N217,_2023_luik_II[#All],3,FALSE),0)</f>
        <v>0</v>
      </c>
      <c r="AC217" s="21">
        <f>_xlfn.IFNA(VLOOKUP($N217,_2024_luik_II[#All],2,FALSE),0)</f>
        <v>0</v>
      </c>
      <c r="AD217" s="21">
        <f>_xlfn.IFNA(VLOOKUP($N217,_2024_luik_II[#All],3,FALSE),0)</f>
        <v>0</v>
      </c>
      <c r="AF217" s="30" t="str">
        <f t="shared" si="128"/>
        <v>Lijn bevat gegevens</v>
      </c>
    </row>
    <row r="218" spans="1:34" ht="24" customHeight="1" thickBot="1" x14ac:dyDescent="0.35">
      <c r="A218" s="12"/>
      <c r="B218" s="18"/>
      <c r="C218" s="19"/>
      <c r="D218" s="109" t="s">
        <v>45</v>
      </c>
      <c r="E218" s="48"/>
      <c r="F218" s="48"/>
      <c r="G218" s="19"/>
      <c r="H218" s="19"/>
      <c r="I218" s="20"/>
      <c r="J218" s="19"/>
      <c r="K218" s="19"/>
      <c r="L218" s="19"/>
      <c r="M218" s="19"/>
      <c r="N218" s="41" t="s">
        <v>98</v>
      </c>
      <c r="O218" s="141">
        <v>7017.91</v>
      </c>
      <c r="P218" s="140"/>
      <c r="Q218" s="141"/>
      <c r="R218" s="140">
        <v>1089.1099999999999</v>
      </c>
      <c r="S218" s="141">
        <v>5547.25</v>
      </c>
      <c r="T218" s="140"/>
      <c r="U218" s="141">
        <v>2079.69</v>
      </c>
      <c r="V218" s="140"/>
      <c r="W218" s="21">
        <f>_xlfn.IFNA(VLOOKUP($N218,_2021_luik_II[#All],2,FALSE),0)</f>
        <v>0</v>
      </c>
      <c r="X218" s="21">
        <f>_xlfn.IFNA(VLOOKUP($N218,_2021_luik_II[#All],3,FALSE),0)</f>
        <v>0</v>
      </c>
      <c r="Y218" s="21">
        <f>_xlfn.IFNA(VLOOKUP($N218,_2022_luik_II[#All],2,FALSE),0)</f>
        <v>0</v>
      </c>
      <c r="Z218" s="21">
        <f>_xlfn.IFNA(VLOOKUP($N218,_2022_luik_II[#All],3,FALSE),0)</f>
        <v>0</v>
      </c>
      <c r="AA218" s="21">
        <f>_xlfn.IFNA(VLOOKUP($N218,_2023_luik_II[#All],2,FALSE),0)</f>
        <v>0</v>
      </c>
      <c r="AB218" s="21">
        <f>_xlfn.IFNA(VLOOKUP($N218,_2023_luik_II[#All],3,FALSE),0)</f>
        <v>0</v>
      </c>
      <c r="AC218" s="21">
        <f>_xlfn.IFNA(VLOOKUP($N218,_2024_luik_II[#All],2,FALSE),0)</f>
        <v>0</v>
      </c>
      <c r="AD218" s="21">
        <f>_xlfn.IFNA(VLOOKUP($N218,_2024_luik_II[#All],3,FALSE),0)</f>
        <v>0</v>
      </c>
      <c r="AF218" s="30" t="str">
        <f t="shared" ref="AF218" si="130">IF(AND(ISBLANK(D218),SUM(O218:AD218)=0),"Lijn bevat geen gegevens","Lijn bevat gegevens")</f>
        <v>Lijn bevat gegevens</v>
      </c>
    </row>
    <row r="219" spans="1:34" ht="24" customHeight="1" thickBot="1" x14ac:dyDescent="0.35">
      <c r="A219" s="12"/>
      <c r="B219" s="18"/>
      <c r="C219" s="19"/>
      <c r="D219" s="109" t="s">
        <v>46</v>
      </c>
      <c r="E219" s="48"/>
      <c r="F219" s="48"/>
      <c r="G219" s="19"/>
      <c r="H219" s="19"/>
      <c r="I219" s="20"/>
      <c r="J219" s="19"/>
      <c r="K219" s="19"/>
      <c r="L219" s="19"/>
      <c r="M219" s="19"/>
      <c r="N219" s="41" t="s">
        <v>99</v>
      </c>
      <c r="O219" s="141">
        <f>156985.48+1500+4405</f>
        <v>162890.48000000001</v>
      </c>
      <c r="P219" s="140"/>
      <c r="Q219" s="141">
        <f>165431.54+1500+4255</f>
        <v>171186.54</v>
      </c>
      <c r="R219" s="140"/>
      <c r="S219" s="141">
        <f>167240.4+1500+4075</f>
        <v>172815.4</v>
      </c>
      <c r="T219" s="140"/>
      <c r="U219" s="141">
        <f>171938.71+1500+4075</f>
        <v>177513.71</v>
      </c>
      <c r="V219" s="140"/>
      <c r="W219" s="21">
        <f>_xlfn.IFNA(VLOOKUP($N219,_2021_luik_II[#All],2,FALSE),0)</f>
        <v>0</v>
      </c>
      <c r="X219" s="21">
        <f>_xlfn.IFNA(VLOOKUP($N219,_2021_luik_II[#All],3,FALSE),0)</f>
        <v>0</v>
      </c>
      <c r="Y219" s="21">
        <f>_xlfn.IFNA(VLOOKUP($N219,_2022_luik_II[#All],2,FALSE),0)</f>
        <v>0</v>
      </c>
      <c r="Z219" s="21">
        <f>_xlfn.IFNA(VLOOKUP($N219,_2022_luik_II[#All],3,FALSE),0)</f>
        <v>0</v>
      </c>
      <c r="AA219" s="21">
        <f>_xlfn.IFNA(VLOOKUP($N219,_2023_luik_II[#All],2,FALSE),0)</f>
        <v>0</v>
      </c>
      <c r="AB219" s="21">
        <f>_xlfn.IFNA(VLOOKUP($N219,_2023_luik_II[#All],3,FALSE),0)</f>
        <v>0</v>
      </c>
      <c r="AC219" s="21">
        <f>_xlfn.IFNA(VLOOKUP($N219,_2024_luik_II[#All],2,FALSE),0)</f>
        <v>0</v>
      </c>
      <c r="AD219" s="21">
        <f>_xlfn.IFNA(VLOOKUP($N219,_2024_luik_II[#All],3,FALSE),0)</f>
        <v>0</v>
      </c>
      <c r="AF219" s="30" t="str">
        <f t="shared" si="128"/>
        <v>Lijn bevat gegevens</v>
      </c>
    </row>
    <row r="220" spans="1:34" ht="24" customHeight="1" thickBot="1" x14ac:dyDescent="0.35">
      <c r="A220" s="12"/>
      <c r="B220" s="18"/>
      <c r="C220" s="19"/>
      <c r="D220" s="110" t="s">
        <v>47</v>
      </c>
      <c r="E220" s="48"/>
      <c r="F220" s="48"/>
      <c r="G220" s="19"/>
      <c r="H220" s="19"/>
      <c r="I220" s="20"/>
      <c r="J220" s="19"/>
      <c r="K220" s="19"/>
      <c r="L220" s="19"/>
      <c r="M220" s="19"/>
      <c r="N220" s="45"/>
      <c r="O220" s="136">
        <f>SUM(O221:O222)</f>
        <v>5790.9</v>
      </c>
      <c r="P220" s="136">
        <f t="shared" ref="P220:AD220" si="131">SUM(P221:P222)</f>
        <v>0</v>
      </c>
      <c r="Q220" s="136">
        <f t="shared" si="131"/>
        <v>6276.7</v>
      </c>
      <c r="R220" s="136">
        <f t="shared" si="131"/>
        <v>0</v>
      </c>
      <c r="S220" s="136">
        <f t="shared" si="131"/>
        <v>6762.5</v>
      </c>
      <c r="T220" s="136">
        <f t="shared" si="131"/>
        <v>0</v>
      </c>
      <c r="U220" s="136">
        <f t="shared" si="131"/>
        <v>12662.88</v>
      </c>
      <c r="V220" s="136">
        <f t="shared" si="131"/>
        <v>0</v>
      </c>
      <c r="W220" s="69">
        <f t="shared" si="131"/>
        <v>0</v>
      </c>
      <c r="X220" s="69">
        <f t="shared" si="131"/>
        <v>0</v>
      </c>
      <c r="Y220" s="69">
        <f t="shared" si="131"/>
        <v>0</v>
      </c>
      <c r="Z220" s="69">
        <f t="shared" si="131"/>
        <v>0</v>
      </c>
      <c r="AA220" s="69">
        <f t="shared" si="131"/>
        <v>0</v>
      </c>
      <c r="AB220" s="69">
        <f t="shared" si="131"/>
        <v>0</v>
      </c>
      <c r="AC220" s="69">
        <f t="shared" si="131"/>
        <v>0</v>
      </c>
      <c r="AD220" s="69">
        <f t="shared" si="131"/>
        <v>0</v>
      </c>
      <c r="AF220" s="30" t="str">
        <f t="shared" ref="AF220" si="132">IF(AND(ISBLANK(D220),SUM(O220:AD220)=0),"Lijn bevat geen gegevens","Lijn bevat gegevens")</f>
        <v>Lijn bevat gegevens</v>
      </c>
    </row>
    <row r="221" spans="1:34" ht="24" customHeight="1" thickBot="1" x14ac:dyDescent="0.35">
      <c r="A221" s="12"/>
      <c r="B221" s="18"/>
      <c r="C221" s="19"/>
      <c r="D221" s="109" t="s">
        <v>48</v>
      </c>
      <c r="E221" s="48"/>
      <c r="F221" s="48"/>
      <c r="G221" s="19"/>
      <c r="H221" s="19"/>
      <c r="I221" s="20"/>
      <c r="J221" s="19"/>
      <c r="K221" s="19"/>
      <c r="L221" s="19"/>
      <c r="M221" s="19"/>
      <c r="N221" s="41" t="s">
        <v>100</v>
      </c>
      <c r="O221" s="141">
        <v>5790.9</v>
      </c>
      <c r="P221" s="140"/>
      <c r="Q221" s="141">
        <v>6276.7</v>
      </c>
      <c r="R221" s="140"/>
      <c r="S221" s="141">
        <v>6762.5</v>
      </c>
      <c r="T221" s="140"/>
      <c r="U221" s="141">
        <v>12662.88</v>
      </c>
      <c r="V221" s="140"/>
      <c r="W221" s="21">
        <f>_xlfn.IFNA(VLOOKUP($N221,_2021_luik_II[#All],2,FALSE),0)</f>
        <v>0</v>
      </c>
      <c r="X221" s="21">
        <f>_xlfn.IFNA(VLOOKUP($N221,_2021_luik_II[#All],3,FALSE),0)</f>
        <v>0</v>
      </c>
      <c r="Y221" s="21">
        <f>_xlfn.IFNA(VLOOKUP($N221,_2022_luik_II[#All],2,FALSE),0)</f>
        <v>0</v>
      </c>
      <c r="Z221" s="21">
        <f>_xlfn.IFNA(VLOOKUP($N221,_2022_luik_II[#All],3,FALSE),0)</f>
        <v>0</v>
      </c>
      <c r="AA221" s="21">
        <f>_xlfn.IFNA(VLOOKUP($N221,_2023_luik_II[#All],2,FALSE),0)</f>
        <v>0</v>
      </c>
      <c r="AB221" s="21">
        <f>_xlfn.IFNA(VLOOKUP($N221,_2023_luik_II[#All],3,FALSE),0)</f>
        <v>0</v>
      </c>
      <c r="AC221" s="21">
        <f>_xlfn.IFNA(VLOOKUP($N221,_2024_luik_II[#All],2,FALSE),0)</f>
        <v>0</v>
      </c>
      <c r="AD221" s="21">
        <f>_xlfn.IFNA(VLOOKUP($N221,_2024_luik_II[#All],3,FALSE),0)</f>
        <v>0</v>
      </c>
      <c r="AF221" s="30" t="str">
        <f t="shared" si="128"/>
        <v>Lijn bevat gegevens</v>
      </c>
    </row>
    <row r="222" spans="1:34" ht="24" customHeight="1" thickBot="1" x14ac:dyDescent="0.35">
      <c r="A222" s="12"/>
      <c r="B222" s="18"/>
      <c r="C222" s="19"/>
      <c r="D222" s="109" t="s">
        <v>49</v>
      </c>
      <c r="E222" s="48"/>
      <c r="F222" s="48"/>
      <c r="G222" s="19"/>
      <c r="H222" s="19"/>
      <c r="I222" s="20"/>
      <c r="J222" s="19"/>
      <c r="K222" s="19"/>
      <c r="L222" s="19"/>
      <c r="M222" s="19"/>
      <c r="N222" s="41" t="s">
        <v>101</v>
      </c>
      <c r="O222" s="141"/>
      <c r="P222" s="140"/>
      <c r="Q222" s="141"/>
      <c r="R222" s="140"/>
      <c r="S222" s="141"/>
      <c r="T222" s="140"/>
      <c r="U222" s="141"/>
      <c r="V222" s="140"/>
      <c r="W222" s="21">
        <f>_xlfn.IFNA(VLOOKUP($N222,_2021_luik_II[#All],2,FALSE),0)</f>
        <v>0</v>
      </c>
      <c r="X222" s="21">
        <f>_xlfn.IFNA(VLOOKUP($N222,_2021_luik_II[#All],3,FALSE),0)</f>
        <v>0</v>
      </c>
      <c r="Y222" s="21">
        <f>_xlfn.IFNA(VLOOKUP($N222,_2022_luik_II[#All],2,FALSE),0)</f>
        <v>0</v>
      </c>
      <c r="Z222" s="21">
        <f>_xlfn.IFNA(VLOOKUP($N222,_2022_luik_II[#All],3,FALSE),0)</f>
        <v>0</v>
      </c>
      <c r="AA222" s="21">
        <f>_xlfn.IFNA(VLOOKUP($N222,_2023_luik_II[#All],2,FALSE),0)</f>
        <v>0</v>
      </c>
      <c r="AB222" s="21">
        <f>_xlfn.IFNA(VLOOKUP($N222,_2023_luik_II[#All],3,FALSE),0)</f>
        <v>0</v>
      </c>
      <c r="AC222" s="21">
        <f>_xlfn.IFNA(VLOOKUP($N222,_2024_luik_II[#All],2,FALSE),0)</f>
        <v>0</v>
      </c>
      <c r="AD222" s="21">
        <f>_xlfn.IFNA(VLOOKUP($N222,_2024_luik_II[#All],3,FALSE),0)</f>
        <v>0</v>
      </c>
      <c r="AF222" s="30" t="str">
        <f t="shared" ref="AF222" si="133">IF(AND(ISBLANK(D222),SUM(O222:AD222)=0),"Lijn bevat geen gegevens","Lijn bevat gegevens")</f>
        <v>Lijn bevat gegevens</v>
      </c>
    </row>
    <row r="223" spans="1:34" ht="24" customHeight="1" thickBot="1" x14ac:dyDescent="0.35">
      <c r="A223" s="12"/>
      <c r="B223" s="18"/>
      <c r="C223" s="19"/>
      <c r="D223" s="111" t="s">
        <v>50</v>
      </c>
      <c r="E223" s="48"/>
      <c r="F223" s="48"/>
      <c r="G223" s="19"/>
      <c r="H223" s="19"/>
      <c r="I223" s="20"/>
      <c r="J223" s="19"/>
      <c r="K223" s="19"/>
      <c r="L223" s="19"/>
      <c r="M223" s="19"/>
      <c r="N223" s="46"/>
      <c r="O223" s="142">
        <f>+O224</f>
        <v>32207.56</v>
      </c>
      <c r="P223" s="142">
        <f t="shared" ref="P223:AD223" si="134">+P224</f>
        <v>0</v>
      </c>
      <c r="Q223" s="142">
        <f t="shared" si="134"/>
        <v>33206.770000000004</v>
      </c>
      <c r="R223" s="142">
        <f t="shared" si="134"/>
        <v>0</v>
      </c>
      <c r="S223" s="142">
        <f t="shared" si="134"/>
        <v>34171.58</v>
      </c>
      <c r="T223" s="142">
        <f t="shared" si="134"/>
        <v>0</v>
      </c>
      <c r="U223" s="142">
        <f t="shared" si="134"/>
        <v>35165.33</v>
      </c>
      <c r="V223" s="142">
        <f t="shared" si="134"/>
        <v>0</v>
      </c>
      <c r="W223" s="70">
        <f>+W224</f>
        <v>0</v>
      </c>
      <c r="X223" s="70">
        <f t="shared" si="134"/>
        <v>0</v>
      </c>
      <c r="Y223" s="70">
        <f t="shared" si="134"/>
        <v>0</v>
      </c>
      <c r="Z223" s="70">
        <f t="shared" si="134"/>
        <v>0</v>
      </c>
      <c r="AA223" s="70">
        <f t="shared" si="134"/>
        <v>0</v>
      </c>
      <c r="AB223" s="70">
        <f t="shared" si="134"/>
        <v>0</v>
      </c>
      <c r="AC223" s="70">
        <f t="shared" si="134"/>
        <v>0</v>
      </c>
      <c r="AD223" s="70">
        <f t="shared" si="134"/>
        <v>0</v>
      </c>
      <c r="AF223" s="30" t="str">
        <f t="shared" si="128"/>
        <v>Lijn bevat gegevens</v>
      </c>
    </row>
    <row r="224" spans="1:34" ht="24" customHeight="1" thickBot="1" x14ac:dyDescent="0.35">
      <c r="A224" s="12"/>
      <c r="B224" s="18"/>
      <c r="C224" s="19"/>
      <c r="D224" s="110" t="s">
        <v>51</v>
      </c>
      <c r="E224" s="48"/>
      <c r="F224" s="48"/>
      <c r="G224" s="19"/>
      <c r="H224" s="19"/>
      <c r="I224" s="20"/>
      <c r="J224" s="19"/>
      <c r="K224" s="19"/>
      <c r="L224" s="19"/>
      <c r="M224" s="19"/>
      <c r="N224" s="45" t="s">
        <v>102</v>
      </c>
      <c r="O224" s="136">
        <f>31223.56+750+234</f>
        <v>32207.56</v>
      </c>
      <c r="P224" s="136">
        <v>0</v>
      </c>
      <c r="Q224" s="136">
        <f>32160.27+812.5+234</f>
        <v>33206.770000000004</v>
      </c>
      <c r="R224" s="136">
        <v>0</v>
      </c>
      <c r="S224" s="136">
        <f>33125.08+812.5+234</f>
        <v>34171.58</v>
      </c>
      <c r="T224" s="136">
        <v>0</v>
      </c>
      <c r="U224" s="136">
        <f>34118.83+812.5+234</f>
        <v>35165.33</v>
      </c>
      <c r="V224" s="136">
        <v>0</v>
      </c>
      <c r="W224" s="21">
        <f>_xlfn.IFNA(VLOOKUP($N224,_2021_luik_II[#All],2,FALSE),0)</f>
        <v>0</v>
      </c>
      <c r="X224" s="21">
        <f>_xlfn.IFNA(VLOOKUP($N224,_2021_luik_II[#All],3,FALSE),0)</f>
        <v>0</v>
      </c>
      <c r="Y224" s="21">
        <f>_xlfn.IFNA(VLOOKUP($N224,_2022_luik_II[#All],2,FALSE),0)</f>
        <v>0</v>
      </c>
      <c r="Z224" s="21">
        <f>_xlfn.IFNA(VLOOKUP($N224,_2022_luik_II[#All],3,FALSE),0)</f>
        <v>0</v>
      </c>
      <c r="AA224" s="21">
        <f>_xlfn.IFNA(VLOOKUP($N224,_2023_luik_II[#All],2,FALSE),0)</f>
        <v>0</v>
      </c>
      <c r="AB224" s="21">
        <f>_xlfn.IFNA(VLOOKUP($N224,_2023_luik_II[#All],3,FALSE),0)</f>
        <v>0</v>
      </c>
      <c r="AC224" s="21">
        <f>_xlfn.IFNA(VLOOKUP($N224,_2024_luik_II[#All],2,FALSE),0)</f>
        <v>0</v>
      </c>
      <c r="AD224" s="21">
        <f>_xlfn.IFNA(VLOOKUP($N224,_2024_luik_II[#All],3,FALSE),0)</f>
        <v>0</v>
      </c>
      <c r="AF224" s="30" t="str">
        <f t="shared" ref="AF224" si="135">IF(AND(ISBLANK(D224),SUM(O224:AD224)=0),"Lijn bevat geen gegevens","Lijn bevat gegevens")</f>
        <v>Lijn bevat gegevens</v>
      </c>
    </row>
    <row r="225" spans="1:32" ht="24" customHeight="1" thickBot="1" x14ac:dyDescent="0.35">
      <c r="A225" s="12"/>
      <c r="B225" s="18"/>
      <c r="C225" s="19"/>
      <c r="D225" s="111" t="s">
        <v>52</v>
      </c>
      <c r="E225" s="48"/>
      <c r="F225" s="48"/>
      <c r="G225" s="19"/>
      <c r="H225" s="19"/>
      <c r="I225" s="20"/>
      <c r="J225" s="19"/>
      <c r="K225" s="19"/>
      <c r="L225" s="19"/>
      <c r="M225" s="19"/>
      <c r="N225" s="46"/>
      <c r="O225" s="143">
        <f>+O226+O227+O230+O234+O237</f>
        <v>168730.45</v>
      </c>
      <c r="P225" s="143">
        <f t="shared" ref="P225:AD225" si="136">+P226+P227+P230+P234+P237</f>
        <v>1076024.1499999999</v>
      </c>
      <c r="Q225" s="143">
        <f t="shared" si="136"/>
        <v>168730.45</v>
      </c>
      <c r="R225" s="143">
        <f t="shared" si="136"/>
        <v>1117985.04</v>
      </c>
      <c r="S225" s="143">
        <f t="shared" si="136"/>
        <v>168730.45</v>
      </c>
      <c r="T225" s="143">
        <f t="shared" si="136"/>
        <v>1114899.6200000001</v>
      </c>
      <c r="U225" s="143">
        <f t="shared" si="136"/>
        <v>168730.45</v>
      </c>
      <c r="V225" s="143">
        <f t="shared" si="136"/>
        <v>1154899.6200000001</v>
      </c>
      <c r="W225" s="72">
        <f t="shared" si="136"/>
        <v>0</v>
      </c>
      <c r="X225" s="72">
        <f t="shared" si="136"/>
        <v>0</v>
      </c>
      <c r="Y225" s="72">
        <f>+Y226+Y227+Y230+Y234+Y237</f>
        <v>0</v>
      </c>
      <c r="Z225" s="72">
        <f t="shared" si="136"/>
        <v>0</v>
      </c>
      <c r="AA225" s="72">
        <f t="shared" si="136"/>
        <v>0</v>
      </c>
      <c r="AB225" s="72">
        <f t="shared" si="136"/>
        <v>0</v>
      </c>
      <c r="AC225" s="72">
        <f t="shared" si="136"/>
        <v>0</v>
      </c>
      <c r="AD225" s="72">
        <f t="shared" si="136"/>
        <v>0</v>
      </c>
      <c r="AF225" s="30" t="str">
        <f t="shared" si="128"/>
        <v>Lijn bevat gegevens</v>
      </c>
    </row>
    <row r="226" spans="1:32" ht="24" customHeight="1" thickBot="1" x14ac:dyDescent="0.35">
      <c r="A226" s="12"/>
      <c r="B226" s="18"/>
      <c r="C226" s="19"/>
      <c r="D226" s="110" t="s">
        <v>53</v>
      </c>
      <c r="E226" s="48"/>
      <c r="F226" s="48"/>
      <c r="G226" s="19"/>
      <c r="H226" s="19"/>
      <c r="I226" s="20"/>
      <c r="J226" s="19"/>
      <c r="K226" s="19"/>
      <c r="L226" s="19"/>
      <c r="M226" s="19"/>
      <c r="N226" s="45" t="s">
        <v>103</v>
      </c>
      <c r="O226" s="136">
        <v>0</v>
      </c>
      <c r="P226" s="136">
        <v>284450</v>
      </c>
      <c r="Q226" s="136">
        <v>0</v>
      </c>
      <c r="R226" s="136">
        <v>329050</v>
      </c>
      <c r="S226" s="136">
        <v>0</v>
      </c>
      <c r="T226" s="136">
        <v>329050</v>
      </c>
      <c r="U226" s="136">
        <v>0</v>
      </c>
      <c r="V226" s="136">
        <v>369050</v>
      </c>
      <c r="W226" s="21">
        <f>_xlfn.IFNA(VLOOKUP($N226,_2021_luik_II[#All],2,FALSE),0)</f>
        <v>0</v>
      </c>
      <c r="X226" s="21">
        <f>_xlfn.IFNA(VLOOKUP($N226,_2021_luik_II[#All],3,FALSE),0)</f>
        <v>0</v>
      </c>
      <c r="Y226" s="21">
        <f>_xlfn.IFNA(VLOOKUP($N226,_2022_luik_II[#All],2,FALSE),0)</f>
        <v>0</v>
      </c>
      <c r="Z226" s="21">
        <f>_xlfn.IFNA(VLOOKUP($N226,_2022_luik_II[#All],3,FALSE),0)</f>
        <v>0</v>
      </c>
      <c r="AA226" s="21">
        <f>_xlfn.IFNA(VLOOKUP($N226,_2023_luik_II[#All],2,FALSE),0)</f>
        <v>0</v>
      </c>
      <c r="AB226" s="21">
        <f>_xlfn.IFNA(VLOOKUP($N226,_2023_luik_II[#All],3,FALSE),0)</f>
        <v>0</v>
      </c>
      <c r="AC226" s="21">
        <f>_xlfn.IFNA(VLOOKUP($N226,_2024_luik_II[#All],2,FALSE),0)</f>
        <v>0</v>
      </c>
      <c r="AD226" s="21">
        <f>_xlfn.IFNA(VLOOKUP($N226,_2024_luik_II[#All],3,FALSE),0)</f>
        <v>0</v>
      </c>
      <c r="AF226" s="30" t="str">
        <f t="shared" ref="AF226" si="137">IF(AND(ISBLANK(D226),SUM(O226:AD226)=0),"Lijn bevat geen gegevens","Lijn bevat gegevens")</f>
        <v>Lijn bevat gegevens</v>
      </c>
    </row>
    <row r="227" spans="1:32" ht="24" customHeight="1" thickBot="1" x14ac:dyDescent="0.35">
      <c r="A227" s="12"/>
      <c r="B227" s="18"/>
      <c r="C227" s="19"/>
      <c r="D227" s="110" t="s">
        <v>54</v>
      </c>
      <c r="E227" s="48"/>
      <c r="F227" s="48"/>
      <c r="G227" s="19"/>
      <c r="H227" s="19"/>
      <c r="I227" s="20"/>
      <c r="J227" s="19"/>
      <c r="K227" s="19"/>
      <c r="L227" s="19"/>
      <c r="M227" s="19"/>
      <c r="N227" s="45" t="s">
        <v>512</v>
      </c>
      <c r="O227" s="170">
        <f>SUM(O228:O229)</f>
        <v>168730.45</v>
      </c>
      <c r="P227" s="144">
        <f t="shared" ref="P227:AD227" si="138">SUM(P228:P229)</f>
        <v>173002.5</v>
      </c>
      <c r="Q227" s="170">
        <f t="shared" si="138"/>
        <v>168730.45</v>
      </c>
      <c r="R227" s="144">
        <f t="shared" si="138"/>
        <v>173002.5</v>
      </c>
      <c r="S227" s="170">
        <f t="shared" si="138"/>
        <v>168730.45</v>
      </c>
      <c r="T227" s="144">
        <f t="shared" si="138"/>
        <v>173002.5</v>
      </c>
      <c r="U227" s="170">
        <f t="shared" si="138"/>
        <v>168730.45</v>
      </c>
      <c r="V227" s="144">
        <f t="shared" si="138"/>
        <v>173002.5</v>
      </c>
      <c r="W227" s="73">
        <f t="shared" si="138"/>
        <v>0</v>
      </c>
      <c r="X227" s="73">
        <f t="shared" si="138"/>
        <v>0</v>
      </c>
      <c r="Y227" s="73">
        <f t="shared" si="138"/>
        <v>0</v>
      </c>
      <c r="Z227" s="73">
        <f t="shared" si="138"/>
        <v>0</v>
      </c>
      <c r="AA227" s="73">
        <f t="shared" si="138"/>
        <v>0</v>
      </c>
      <c r="AB227" s="73">
        <f t="shared" si="138"/>
        <v>0</v>
      </c>
      <c r="AC227" s="73">
        <f t="shared" si="138"/>
        <v>0</v>
      </c>
      <c r="AD227" s="73">
        <f t="shared" si="138"/>
        <v>0</v>
      </c>
      <c r="AF227" s="30" t="str">
        <f t="shared" si="128"/>
        <v>Lijn bevat gegevens</v>
      </c>
    </row>
    <row r="228" spans="1:32" ht="24" customHeight="1" thickBot="1" x14ac:dyDescent="0.35">
      <c r="A228" s="12"/>
      <c r="B228" s="18"/>
      <c r="C228" s="19"/>
      <c r="D228" s="109" t="s">
        <v>55</v>
      </c>
      <c r="E228" s="48"/>
      <c r="F228" s="48"/>
      <c r="G228" s="19"/>
      <c r="H228" s="19"/>
      <c r="I228" s="20"/>
      <c r="J228" s="19"/>
      <c r="K228" s="19"/>
      <c r="L228" s="19"/>
      <c r="M228" s="19"/>
      <c r="N228" s="131" t="s">
        <v>104</v>
      </c>
      <c r="O228" s="153">
        <f>167450</f>
        <v>167450</v>
      </c>
      <c r="P228" s="159">
        <f>3225+167450</f>
        <v>170675</v>
      </c>
      <c r="Q228" s="153">
        <f>167450</f>
        <v>167450</v>
      </c>
      <c r="R228" s="159">
        <f>3225+167450</f>
        <v>170675</v>
      </c>
      <c r="S228" s="153">
        <f>167450</f>
        <v>167450</v>
      </c>
      <c r="T228" s="159">
        <f>3225+167450</f>
        <v>170675</v>
      </c>
      <c r="U228" s="153">
        <f>167450</f>
        <v>167450</v>
      </c>
      <c r="V228" s="154">
        <f>3225+167450</f>
        <v>170675</v>
      </c>
      <c r="W228" s="21">
        <f>_xlfn.IFNA(VLOOKUP($N228,_2021_luik_II[#All],2,FALSE),0)</f>
        <v>0</v>
      </c>
      <c r="X228" s="21">
        <f>_xlfn.IFNA(VLOOKUP($N228,_2021_luik_II[#All],3,FALSE),0)</f>
        <v>0</v>
      </c>
      <c r="Y228" s="21">
        <f>_xlfn.IFNA(VLOOKUP($N228,_2022_luik_II[#All],2,FALSE),0)</f>
        <v>0</v>
      </c>
      <c r="Z228" s="21">
        <f>_xlfn.IFNA(VLOOKUP($N228,_2022_luik_II[#All],3,FALSE),0)</f>
        <v>0</v>
      </c>
      <c r="AA228" s="21">
        <f>_xlfn.IFNA(VLOOKUP($N228,_2023_luik_II[#All],2,FALSE),0)</f>
        <v>0</v>
      </c>
      <c r="AB228" s="21">
        <f>_xlfn.IFNA(VLOOKUP($N228,_2023_luik_II[#All],3,FALSE),0)</f>
        <v>0</v>
      </c>
      <c r="AC228" s="21">
        <f>_xlfn.IFNA(VLOOKUP($N228,_2024_luik_II[#All],2,FALSE),0)</f>
        <v>0</v>
      </c>
      <c r="AD228" s="21">
        <f>_xlfn.IFNA(VLOOKUP($N228,_2024_luik_II[#All],3,FALSE),0)</f>
        <v>0</v>
      </c>
      <c r="AF228" s="30" t="str">
        <f t="shared" ref="AF228" si="139">IF(AND(ISBLANK(D228),SUM(O228:AD228)=0),"Lijn bevat geen gegevens","Lijn bevat gegevens")</f>
        <v>Lijn bevat gegevens</v>
      </c>
    </row>
    <row r="229" spans="1:32" ht="24" customHeight="1" thickBot="1" x14ac:dyDescent="0.35">
      <c r="A229" s="12"/>
      <c r="B229" s="18"/>
      <c r="C229" s="19"/>
      <c r="D229" s="109" t="s">
        <v>56</v>
      </c>
      <c r="E229" s="48"/>
      <c r="F229" s="48"/>
      <c r="G229" s="19"/>
      <c r="H229" s="19"/>
      <c r="I229" s="20"/>
      <c r="J229" s="19"/>
      <c r="K229" s="19"/>
      <c r="L229" s="19"/>
      <c r="M229" s="19"/>
      <c r="N229" s="47" t="s">
        <v>105</v>
      </c>
      <c r="O229" s="156">
        <f>1097.95+182.5</f>
        <v>1280.45</v>
      </c>
      <c r="P229" s="146">
        <f>325+2002.5</f>
        <v>2327.5</v>
      </c>
      <c r="Q229" s="156">
        <f>1097.95+182.5</f>
        <v>1280.45</v>
      </c>
      <c r="R229" s="146">
        <f>325+2002.5</f>
        <v>2327.5</v>
      </c>
      <c r="S229" s="156">
        <f>1097.95+182.5</f>
        <v>1280.45</v>
      </c>
      <c r="T229" s="146">
        <f>325+2002.5</f>
        <v>2327.5</v>
      </c>
      <c r="U229" s="156">
        <f>1097.95+182.5</f>
        <v>1280.45</v>
      </c>
      <c r="V229" s="146">
        <f>325+2002.5</f>
        <v>2327.5</v>
      </c>
      <c r="W229" s="21">
        <f>_xlfn.IFNA(VLOOKUP($N229,_2021_luik_II[#All],2,FALSE),0)</f>
        <v>0</v>
      </c>
      <c r="X229" s="21">
        <f>_xlfn.IFNA(VLOOKUP($N229,_2021_luik_II[#All],3,FALSE),0)</f>
        <v>0</v>
      </c>
      <c r="Y229" s="21">
        <f>_xlfn.IFNA(VLOOKUP($N229,_2022_luik_II[#All],2,FALSE),0)</f>
        <v>0</v>
      </c>
      <c r="Z229" s="21">
        <f>_xlfn.IFNA(VLOOKUP($N229,_2022_luik_II[#All],3,FALSE),0)</f>
        <v>0</v>
      </c>
      <c r="AA229" s="21">
        <f>_xlfn.IFNA(VLOOKUP($N229,_2023_luik_II[#All],2,FALSE),0)</f>
        <v>0</v>
      </c>
      <c r="AB229" s="21">
        <f>_xlfn.IFNA(VLOOKUP($N229,_2023_luik_II[#All],3,FALSE),0)</f>
        <v>0</v>
      </c>
      <c r="AC229" s="21">
        <f>_xlfn.IFNA(VLOOKUP($N229,_2024_luik_II[#All],2,FALSE),0)</f>
        <v>0</v>
      </c>
      <c r="AD229" s="21">
        <f>_xlfn.IFNA(VLOOKUP($N229,_2024_luik_II[#All],3,FALSE),0)</f>
        <v>0</v>
      </c>
      <c r="AF229" s="30" t="str">
        <f t="shared" si="128"/>
        <v>Lijn bevat gegevens</v>
      </c>
    </row>
    <row r="230" spans="1:32" ht="24" customHeight="1" thickBot="1" x14ac:dyDescent="0.35">
      <c r="A230" s="12"/>
      <c r="B230" s="18"/>
      <c r="C230" s="19"/>
      <c r="D230" s="110" t="s">
        <v>57</v>
      </c>
      <c r="E230" s="48"/>
      <c r="F230" s="48"/>
      <c r="G230" s="19"/>
      <c r="H230" s="19"/>
      <c r="I230" s="20"/>
      <c r="J230" s="19"/>
      <c r="K230" s="19"/>
      <c r="L230" s="19"/>
      <c r="M230" s="19"/>
      <c r="N230" s="45"/>
      <c r="O230" s="136">
        <f>SUM(O231:O233)</f>
        <v>0</v>
      </c>
      <c r="P230" s="136">
        <f>SUM(P231:P233)</f>
        <v>615071.65</v>
      </c>
      <c r="Q230" s="136">
        <f t="shared" ref="Q230:U230" si="140">SUM(Q231:Q233)</f>
        <v>0</v>
      </c>
      <c r="R230" s="136">
        <f t="shared" si="140"/>
        <v>612432.54</v>
      </c>
      <c r="S230" s="136">
        <f t="shared" si="140"/>
        <v>0</v>
      </c>
      <c r="T230" s="136">
        <f t="shared" si="140"/>
        <v>609347.12</v>
      </c>
      <c r="U230" s="136">
        <f t="shared" si="140"/>
        <v>0</v>
      </c>
      <c r="V230" s="136">
        <f t="shared" ref="V230:AD230" si="141">SUM(V231:V233)</f>
        <v>609347.12</v>
      </c>
      <c r="W230" s="69">
        <f t="shared" si="141"/>
        <v>0</v>
      </c>
      <c r="X230" s="69">
        <f t="shared" si="141"/>
        <v>0</v>
      </c>
      <c r="Y230" s="69">
        <f t="shared" si="141"/>
        <v>0</v>
      </c>
      <c r="Z230" s="69">
        <f t="shared" si="141"/>
        <v>0</v>
      </c>
      <c r="AA230" s="69">
        <f t="shared" si="141"/>
        <v>0</v>
      </c>
      <c r="AB230" s="69">
        <f t="shared" si="141"/>
        <v>0</v>
      </c>
      <c r="AC230" s="69">
        <f t="shared" si="141"/>
        <v>0</v>
      </c>
      <c r="AD230" s="69">
        <f t="shared" si="141"/>
        <v>0</v>
      </c>
      <c r="AF230" s="30" t="str">
        <f t="shared" ref="AF230" si="142">IF(AND(ISBLANK(D230),SUM(O230:AD230)=0),"Lijn bevat geen gegevens","Lijn bevat gegevens")</f>
        <v>Lijn bevat gegevens</v>
      </c>
    </row>
    <row r="231" spans="1:32" ht="24" customHeight="1" thickBot="1" x14ac:dyDescent="0.35">
      <c r="A231" s="12"/>
      <c r="B231" s="18"/>
      <c r="C231" s="19"/>
      <c r="D231" s="109" t="s">
        <v>58</v>
      </c>
      <c r="E231" s="48"/>
      <c r="F231" s="48"/>
      <c r="G231" s="19"/>
      <c r="H231" s="19"/>
      <c r="I231" s="20"/>
      <c r="J231" s="19"/>
      <c r="K231" s="19"/>
      <c r="L231" s="19"/>
      <c r="M231" s="19"/>
      <c r="N231" s="47" t="s">
        <v>106</v>
      </c>
      <c r="O231" s="145"/>
      <c r="P231" s="146">
        <v>570000</v>
      </c>
      <c r="Q231" s="145"/>
      <c r="R231" s="146">
        <v>570000</v>
      </c>
      <c r="S231" s="145"/>
      <c r="T231" s="146">
        <v>570000</v>
      </c>
      <c r="U231" s="145"/>
      <c r="V231" s="146">
        <v>570000</v>
      </c>
      <c r="W231" s="21">
        <f>_xlfn.IFNA(VLOOKUP($N231,_2021_luik_II[#All],2,FALSE),0)</f>
        <v>0</v>
      </c>
      <c r="X231" s="21">
        <f>_xlfn.IFNA(VLOOKUP($N231,_2021_luik_II[#All],3,FALSE),0)</f>
        <v>0</v>
      </c>
      <c r="Y231" s="21">
        <f>_xlfn.IFNA(VLOOKUP($N231,_2022_luik_II[#All],2,FALSE),0)</f>
        <v>0</v>
      </c>
      <c r="Z231" s="21">
        <f>_xlfn.IFNA(VLOOKUP($N231,_2022_luik_II[#All],3,FALSE),0)</f>
        <v>0</v>
      </c>
      <c r="AA231" s="21">
        <f>_xlfn.IFNA(VLOOKUP($N231,_2023_luik_II[#All],2,FALSE),0)</f>
        <v>0</v>
      </c>
      <c r="AB231" s="21">
        <f>_xlfn.IFNA(VLOOKUP($N231,_2023_luik_II[#All],3,FALSE),0)</f>
        <v>0</v>
      </c>
      <c r="AC231" s="21">
        <f>_xlfn.IFNA(VLOOKUP($N231,_2024_luik_II[#All],2,FALSE),0)</f>
        <v>0</v>
      </c>
      <c r="AD231" s="21">
        <f>_xlfn.IFNA(VLOOKUP($N231,_2024_luik_II[#All],3,FALSE),0)</f>
        <v>0</v>
      </c>
      <c r="AF231" s="30" t="str">
        <f t="shared" si="128"/>
        <v>Lijn bevat gegevens</v>
      </c>
    </row>
    <row r="232" spans="1:32" ht="24" customHeight="1" thickBot="1" x14ac:dyDescent="0.35">
      <c r="A232" s="12"/>
      <c r="B232" s="18"/>
      <c r="C232" s="19"/>
      <c r="D232" s="109" t="s">
        <v>59</v>
      </c>
      <c r="E232" s="48"/>
      <c r="F232" s="48"/>
      <c r="G232" s="19"/>
      <c r="H232" s="19"/>
      <c r="I232" s="20"/>
      <c r="J232" s="19"/>
      <c r="K232" s="19"/>
      <c r="L232" s="19"/>
      <c r="M232" s="19"/>
      <c r="N232" s="47" t="s">
        <v>107</v>
      </c>
      <c r="O232" s="145"/>
      <c r="P232" s="146">
        <v>42821.65</v>
      </c>
      <c r="Q232" s="145"/>
      <c r="R232" s="146">
        <v>40182.54</v>
      </c>
      <c r="S232" s="145"/>
      <c r="T232" s="146">
        <v>37097.120000000003</v>
      </c>
      <c r="U232" s="145"/>
      <c r="V232" s="146">
        <v>37097.120000000003</v>
      </c>
      <c r="W232" s="21">
        <f>_xlfn.IFNA(VLOOKUP($N232,_2021_luik_II[#All],2,FALSE),0)</f>
        <v>0</v>
      </c>
      <c r="X232" s="21">
        <f>_xlfn.IFNA(VLOOKUP($N232,_2021_luik_II[#All],3,FALSE),0)</f>
        <v>0</v>
      </c>
      <c r="Y232" s="21">
        <f>_xlfn.IFNA(VLOOKUP($N232,_2022_luik_II[#All],2,FALSE),0)</f>
        <v>0</v>
      </c>
      <c r="Z232" s="21">
        <f>_xlfn.IFNA(VLOOKUP($N232,_2022_luik_II[#All],3,FALSE),0)</f>
        <v>0</v>
      </c>
      <c r="AA232" s="21">
        <f>_xlfn.IFNA(VLOOKUP($N232,_2023_luik_II[#All],2,FALSE),0)</f>
        <v>0</v>
      </c>
      <c r="AB232" s="21">
        <f>_xlfn.IFNA(VLOOKUP($N232,_2023_luik_II[#All],3,FALSE),0)</f>
        <v>0</v>
      </c>
      <c r="AC232" s="21">
        <f>_xlfn.IFNA(VLOOKUP($N232,_2024_luik_II[#All],2,FALSE),0)</f>
        <v>0</v>
      </c>
      <c r="AD232" s="21">
        <f>_xlfn.IFNA(VLOOKUP($N232,_2024_luik_II[#All],3,FALSE),0)</f>
        <v>0</v>
      </c>
      <c r="AF232" s="30" t="str">
        <f t="shared" ref="AF232" si="143">IF(AND(ISBLANK(D232),SUM(O232:AD232)=0),"Lijn bevat geen gegevens","Lijn bevat gegevens")</f>
        <v>Lijn bevat gegevens</v>
      </c>
    </row>
    <row r="233" spans="1:32" ht="24" customHeight="1" thickBot="1" x14ac:dyDescent="0.35">
      <c r="A233" s="12"/>
      <c r="B233" s="18"/>
      <c r="C233" s="19"/>
      <c r="D233" s="109" t="s">
        <v>60</v>
      </c>
      <c r="E233" s="48"/>
      <c r="F233" s="48"/>
      <c r="G233" s="19"/>
      <c r="H233" s="19"/>
      <c r="I233" s="20"/>
      <c r="J233" s="19"/>
      <c r="K233" s="19"/>
      <c r="L233" s="19"/>
      <c r="M233" s="19"/>
      <c r="N233" s="47" t="s">
        <v>108</v>
      </c>
      <c r="O233" s="145"/>
      <c r="P233" s="146">
        <v>2250</v>
      </c>
      <c r="Q233" s="145"/>
      <c r="R233" s="146">
        <v>2250</v>
      </c>
      <c r="S233" s="145"/>
      <c r="T233" s="146">
        <v>2250</v>
      </c>
      <c r="U233" s="145"/>
      <c r="V233" s="146">
        <v>2250</v>
      </c>
      <c r="W233" s="21">
        <f>_xlfn.IFNA(VLOOKUP($N233,_2021_luik_II[#All],2,FALSE),0)</f>
        <v>0</v>
      </c>
      <c r="X233" s="21">
        <f>_xlfn.IFNA(VLOOKUP($N233,_2021_luik_II[#All],3,FALSE),0)</f>
        <v>0</v>
      </c>
      <c r="Y233" s="21">
        <f>_xlfn.IFNA(VLOOKUP($N233,_2022_luik_II[#All],2,FALSE),0)</f>
        <v>0</v>
      </c>
      <c r="Z233" s="21">
        <f>_xlfn.IFNA(VLOOKUP($N233,_2022_luik_II[#All],3,FALSE),0)</f>
        <v>0</v>
      </c>
      <c r="AA233" s="21">
        <f>_xlfn.IFNA(VLOOKUP($N233,_2023_luik_II[#All],2,FALSE),0)</f>
        <v>0</v>
      </c>
      <c r="AB233" s="21">
        <f>_xlfn.IFNA(VLOOKUP($N233,_2023_luik_II[#All],3,FALSE),0)</f>
        <v>0</v>
      </c>
      <c r="AC233" s="21">
        <f>_xlfn.IFNA(VLOOKUP($N233,_2024_luik_II[#All],2,FALSE),0)</f>
        <v>0</v>
      </c>
      <c r="AD233" s="21">
        <f>_xlfn.IFNA(VLOOKUP($N233,_2024_luik_II[#All],3,FALSE),0)</f>
        <v>0</v>
      </c>
      <c r="AF233" s="30" t="str">
        <f t="shared" si="128"/>
        <v>Lijn bevat gegevens</v>
      </c>
    </row>
    <row r="234" spans="1:32" ht="24" customHeight="1" thickBot="1" x14ac:dyDescent="0.35">
      <c r="A234" s="12"/>
      <c r="B234" s="18"/>
      <c r="C234" s="19"/>
      <c r="D234" s="110" t="s">
        <v>61</v>
      </c>
      <c r="E234" s="48"/>
      <c r="F234" s="48"/>
      <c r="G234" s="19"/>
      <c r="H234" s="19"/>
      <c r="I234" s="20"/>
      <c r="J234" s="19"/>
      <c r="K234" s="19"/>
      <c r="L234" s="19"/>
      <c r="M234" s="19"/>
      <c r="N234" s="45"/>
      <c r="O234" s="136">
        <f>SUM(O235:O236)</f>
        <v>0</v>
      </c>
      <c r="P234" s="136">
        <f t="shared" ref="P234:U234" si="144">SUM(P235:P236)</f>
        <v>0</v>
      </c>
      <c r="Q234" s="136">
        <f t="shared" si="144"/>
        <v>0</v>
      </c>
      <c r="R234" s="136">
        <f t="shared" si="144"/>
        <v>0</v>
      </c>
      <c r="S234" s="136">
        <f t="shared" si="144"/>
        <v>0</v>
      </c>
      <c r="T234" s="136">
        <f t="shared" si="144"/>
        <v>0</v>
      </c>
      <c r="U234" s="136">
        <f t="shared" si="144"/>
        <v>0</v>
      </c>
      <c r="V234" s="136">
        <f t="shared" ref="V234:AD234" si="145">SUM(V235:V236)</f>
        <v>0</v>
      </c>
      <c r="W234" s="69">
        <f t="shared" si="145"/>
        <v>0</v>
      </c>
      <c r="X234" s="69">
        <f t="shared" si="145"/>
        <v>0</v>
      </c>
      <c r="Y234" s="69">
        <f t="shared" si="145"/>
        <v>0</v>
      </c>
      <c r="Z234" s="69">
        <f t="shared" si="145"/>
        <v>0</v>
      </c>
      <c r="AA234" s="69">
        <f t="shared" si="145"/>
        <v>0</v>
      </c>
      <c r="AB234" s="69">
        <f t="shared" si="145"/>
        <v>0</v>
      </c>
      <c r="AC234" s="69">
        <f t="shared" si="145"/>
        <v>0</v>
      </c>
      <c r="AD234" s="69">
        <f t="shared" si="145"/>
        <v>0</v>
      </c>
      <c r="AF234" s="30" t="str">
        <f t="shared" ref="AF234" si="146">IF(AND(ISBLANK(D234),SUM(O234:AD234)=0),"Lijn bevat geen gegevens","Lijn bevat gegevens")</f>
        <v>Lijn bevat gegevens</v>
      </c>
    </row>
    <row r="235" spans="1:32" ht="24" customHeight="1" thickBot="1" x14ac:dyDescent="0.35">
      <c r="A235" s="12"/>
      <c r="B235" s="18"/>
      <c r="C235" s="19"/>
      <c r="D235" s="109" t="s">
        <v>62</v>
      </c>
      <c r="E235" s="48"/>
      <c r="F235" s="48"/>
      <c r="G235" s="19"/>
      <c r="H235" s="19"/>
      <c r="I235" s="20"/>
      <c r="J235" s="19"/>
      <c r="K235" s="19"/>
      <c r="L235" s="19"/>
      <c r="M235" s="19"/>
      <c r="N235" s="47" t="s">
        <v>109</v>
      </c>
      <c r="O235" s="145"/>
      <c r="P235" s="146"/>
      <c r="Q235" s="145"/>
      <c r="R235" s="146"/>
      <c r="S235" s="145"/>
      <c r="T235" s="146"/>
      <c r="U235" s="145"/>
      <c r="V235" s="146"/>
      <c r="W235" s="21">
        <f>_xlfn.IFNA(VLOOKUP($N235,_2021_luik_II[#All],2,FALSE),0)</f>
        <v>0</v>
      </c>
      <c r="X235" s="21">
        <f>_xlfn.IFNA(VLOOKUP($N235,_2021_luik_II[#All],3,FALSE),0)</f>
        <v>0</v>
      </c>
      <c r="Y235" s="21">
        <f>_xlfn.IFNA(VLOOKUP($N235,_2022_luik_II[#All],2,FALSE),0)</f>
        <v>0</v>
      </c>
      <c r="Z235" s="21">
        <f>_xlfn.IFNA(VLOOKUP($N235,_2022_luik_II[#All],3,FALSE),0)</f>
        <v>0</v>
      </c>
      <c r="AA235" s="21">
        <f>_xlfn.IFNA(VLOOKUP($N235,_2023_luik_II[#All],2,FALSE),0)</f>
        <v>0</v>
      </c>
      <c r="AB235" s="21">
        <f>_xlfn.IFNA(VLOOKUP($N235,_2023_luik_II[#All],3,FALSE),0)</f>
        <v>0</v>
      </c>
      <c r="AC235" s="21">
        <f>_xlfn.IFNA(VLOOKUP($N235,_2024_luik_II[#All],2,FALSE),0)</f>
        <v>0</v>
      </c>
      <c r="AD235" s="21">
        <f>_xlfn.IFNA(VLOOKUP($N235,_2024_luik_II[#All],3,FALSE),0)</f>
        <v>0</v>
      </c>
      <c r="AF235" s="30" t="str">
        <f t="shared" si="128"/>
        <v>Lijn bevat gegevens</v>
      </c>
    </row>
    <row r="236" spans="1:32" ht="24" customHeight="1" thickBot="1" x14ac:dyDescent="0.35">
      <c r="A236" s="12"/>
      <c r="B236" s="18"/>
      <c r="C236" s="19"/>
      <c r="D236" s="109" t="s">
        <v>63</v>
      </c>
      <c r="E236" s="48"/>
      <c r="F236" s="48"/>
      <c r="G236" s="19"/>
      <c r="H236" s="19"/>
      <c r="I236" s="20"/>
      <c r="J236" s="19"/>
      <c r="K236" s="19"/>
      <c r="L236" s="19"/>
      <c r="M236" s="19"/>
      <c r="N236" s="47" t="s">
        <v>110</v>
      </c>
      <c r="O236" s="145"/>
      <c r="P236" s="146"/>
      <c r="Q236" s="145"/>
      <c r="R236" s="146"/>
      <c r="S236" s="145"/>
      <c r="T236" s="146"/>
      <c r="U236" s="145"/>
      <c r="V236" s="146"/>
      <c r="W236" s="21">
        <f>_xlfn.IFNA(VLOOKUP($N236,_2021_luik_II[#All],2,FALSE),0)</f>
        <v>0</v>
      </c>
      <c r="X236" s="21">
        <f>_xlfn.IFNA(VLOOKUP($N236,_2021_luik_II[#All],3,FALSE),0)</f>
        <v>0</v>
      </c>
      <c r="Y236" s="21">
        <f>_xlfn.IFNA(VLOOKUP($N236,_2022_luik_II[#All],2,FALSE),0)</f>
        <v>0</v>
      </c>
      <c r="Z236" s="21">
        <f>_xlfn.IFNA(VLOOKUP($N236,_2022_luik_II[#All],3,FALSE),0)</f>
        <v>0</v>
      </c>
      <c r="AA236" s="21">
        <f>_xlfn.IFNA(VLOOKUP($N236,_2023_luik_II[#All],2,FALSE),0)</f>
        <v>0</v>
      </c>
      <c r="AB236" s="21">
        <f>_xlfn.IFNA(VLOOKUP($N236,_2023_luik_II[#All],3,FALSE),0)</f>
        <v>0</v>
      </c>
      <c r="AC236" s="21">
        <f>_xlfn.IFNA(VLOOKUP($N236,_2024_luik_II[#All],2,FALSE),0)</f>
        <v>0</v>
      </c>
      <c r="AD236" s="21">
        <f>_xlfn.IFNA(VLOOKUP($N236,_2024_luik_II[#All],3,FALSE),0)</f>
        <v>0</v>
      </c>
      <c r="AF236" s="30" t="str">
        <f t="shared" ref="AF236" si="147">IF(AND(ISBLANK(D236),SUM(O236:AD236)=0),"Lijn bevat geen gegevens","Lijn bevat gegevens")</f>
        <v>Lijn bevat gegevens</v>
      </c>
    </row>
    <row r="237" spans="1:32" ht="24" customHeight="1" thickBot="1" x14ac:dyDescent="0.35">
      <c r="A237" s="12"/>
      <c r="B237" s="18"/>
      <c r="C237" s="19"/>
      <c r="D237" s="110" t="s">
        <v>64</v>
      </c>
      <c r="E237" s="48"/>
      <c r="F237" s="48"/>
      <c r="G237" s="19"/>
      <c r="H237" s="19"/>
      <c r="I237" s="20"/>
      <c r="J237" s="19"/>
      <c r="K237" s="19"/>
      <c r="L237" s="19"/>
      <c r="M237" s="19"/>
      <c r="N237" s="45"/>
      <c r="O237" s="136">
        <f>SUM(O238:O240)</f>
        <v>0</v>
      </c>
      <c r="P237" s="136">
        <f>SUM(P238:P240)</f>
        <v>3500</v>
      </c>
      <c r="Q237" s="136">
        <f t="shared" ref="Q237:AD237" si="148">SUM(Q238:Q240)</f>
        <v>0</v>
      </c>
      <c r="R237" s="136">
        <f t="shared" si="148"/>
        <v>3500</v>
      </c>
      <c r="S237" s="136">
        <f t="shared" si="148"/>
        <v>0</v>
      </c>
      <c r="T237" s="136">
        <f t="shared" si="148"/>
        <v>3500</v>
      </c>
      <c r="U237" s="136">
        <f t="shared" si="148"/>
        <v>0</v>
      </c>
      <c r="V237" s="136">
        <f t="shared" si="148"/>
        <v>3500</v>
      </c>
      <c r="W237" s="69">
        <f t="shared" si="148"/>
        <v>0</v>
      </c>
      <c r="X237" s="69">
        <f t="shared" si="148"/>
        <v>0</v>
      </c>
      <c r="Y237" s="69">
        <f>SUM(Y238:Y240)</f>
        <v>0</v>
      </c>
      <c r="Z237" s="69">
        <f t="shared" si="148"/>
        <v>0</v>
      </c>
      <c r="AA237" s="69">
        <f t="shared" si="148"/>
        <v>0</v>
      </c>
      <c r="AB237" s="69">
        <f t="shared" si="148"/>
        <v>0</v>
      </c>
      <c r="AC237" s="69">
        <f t="shared" si="148"/>
        <v>0</v>
      </c>
      <c r="AD237" s="69">
        <f t="shared" si="148"/>
        <v>0</v>
      </c>
      <c r="AF237" s="30" t="str">
        <f t="shared" si="128"/>
        <v>Lijn bevat gegevens</v>
      </c>
    </row>
    <row r="238" spans="1:32" ht="24" customHeight="1" thickBot="1" x14ac:dyDescent="0.35">
      <c r="A238" s="12"/>
      <c r="B238" s="18"/>
      <c r="C238" s="19"/>
      <c r="D238" s="109" t="s">
        <v>65</v>
      </c>
      <c r="E238" s="48"/>
      <c r="F238" s="48"/>
      <c r="G238" s="19"/>
      <c r="H238" s="19"/>
      <c r="I238" s="20"/>
      <c r="J238" s="19"/>
      <c r="K238" s="19"/>
      <c r="L238" s="19"/>
      <c r="M238" s="19"/>
      <c r="N238" s="47" t="s">
        <v>111</v>
      </c>
      <c r="O238" s="145"/>
      <c r="P238" s="146"/>
      <c r="Q238" s="145"/>
      <c r="R238" s="146"/>
      <c r="S238" s="145"/>
      <c r="T238" s="146"/>
      <c r="U238" s="145"/>
      <c r="V238" s="146"/>
      <c r="W238" s="21">
        <f>_xlfn.IFNA(VLOOKUP($N238,_2021_luik_II[#All],2,FALSE),0)</f>
        <v>0</v>
      </c>
      <c r="X238" s="21">
        <f>_xlfn.IFNA(VLOOKUP($N238,_2021_luik_II[#All],3,FALSE),0)</f>
        <v>0</v>
      </c>
      <c r="Y238" s="21">
        <f>_xlfn.IFNA(VLOOKUP($N238,_2022_luik_II[#All],2,FALSE),0)</f>
        <v>0</v>
      </c>
      <c r="Z238" s="21">
        <f>_xlfn.IFNA(VLOOKUP($N238,_2022_luik_II[#All],3,FALSE),0)</f>
        <v>0</v>
      </c>
      <c r="AA238" s="21">
        <f>_xlfn.IFNA(VLOOKUP($N238,_2023_luik_II[#All],2,FALSE),0)</f>
        <v>0</v>
      </c>
      <c r="AB238" s="21">
        <f>_xlfn.IFNA(VLOOKUP($N238,_2023_luik_II[#All],3,FALSE),0)</f>
        <v>0</v>
      </c>
      <c r="AC238" s="21">
        <f>_xlfn.IFNA(VLOOKUP($N238,_2024_luik_II[#All],2,FALSE),0)</f>
        <v>0</v>
      </c>
      <c r="AD238" s="21">
        <f>_xlfn.IFNA(VLOOKUP($N238,_2024_luik_II[#All],3,FALSE),0)</f>
        <v>0</v>
      </c>
      <c r="AF238" s="30" t="str">
        <f t="shared" ref="AF238" si="149">IF(AND(ISBLANK(D238),SUM(O238:AD238)=0),"Lijn bevat geen gegevens","Lijn bevat gegevens")</f>
        <v>Lijn bevat gegevens</v>
      </c>
    </row>
    <row r="239" spans="1:32" ht="24" customHeight="1" thickBot="1" x14ac:dyDescent="0.35">
      <c r="A239" s="12"/>
      <c r="B239" s="18"/>
      <c r="C239" s="19"/>
      <c r="D239" s="109" t="s">
        <v>66</v>
      </c>
      <c r="E239" s="48"/>
      <c r="F239" s="48"/>
      <c r="G239" s="19"/>
      <c r="H239" s="19"/>
      <c r="I239" s="20"/>
      <c r="J239" s="19"/>
      <c r="K239" s="19"/>
      <c r="L239" s="19"/>
      <c r="M239" s="19"/>
      <c r="N239" s="47" t="s">
        <v>112</v>
      </c>
      <c r="O239" s="145"/>
      <c r="P239" s="146">
        <v>3500</v>
      </c>
      <c r="Q239" s="145"/>
      <c r="R239" s="146">
        <v>3500</v>
      </c>
      <c r="S239" s="145"/>
      <c r="T239" s="146">
        <v>3500</v>
      </c>
      <c r="U239" s="145"/>
      <c r="V239" s="146">
        <v>3500</v>
      </c>
      <c r="W239" s="21">
        <f>_xlfn.IFNA(VLOOKUP($N239,_2021_luik_II[#All],2,FALSE),0)</f>
        <v>0</v>
      </c>
      <c r="X239" s="21">
        <f>_xlfn.IFNA(VLOOKUP($N239,_2021_luik_II[#All],3,FALSE),0)</f>
        <v>0</v>
      </c>
      <c r="Y239" s="21">
        <f>_xlfn.IFNA(VLOOKUP($N239,_2022_luik_II[#All],2,FALSE),0)</f>
        <v>0</v>
      </c>
      <c r="Z239" s="21">
        <f>_xlfn.IFNA(VLOOKUP($N239,_2022_luik_II[#All],3,FALSE),0)</f>
        <v>0</v>
      </c>
      <c r="AA239" s="21">
        <f>_xlfn.IFNA(VLOOKUP($N239,_2023_luik_II[#All],2,FALSE),0)</f>
        <v>0</v>
      </c>
      <c r="AB239" s="21">
        <f>_xlfn.IFNA(VLOOKUP($N239,_2023_luik_II[#All],3,FALSE),0)</f>
        <v>0</v>
      </c>
      <c r="AC239" s="21">
        <f>_xlfn.IFNA(VLOOKUP($N239,_2024_luik_II[#All],2,FALSE),0)</f>
        <v>0</v>
      </c>
      <c r="AD239" s="21">
        <f>_xlfn.IFNA(VLOOKUP($N239,_2024_luik_II[#All],3,FALSE),0)</f>
        <v>0</v>
      </c>
      <c r="AF239" s="30" t="str">
        <f t="shared" si="128"/>
        <v>Lijn bevat gegevens</v>
      </c>
    </row>
    <row r="240" spans="1:32" ht="24" customHeight="1" thickBot="1" x14ac:dyDescent="0.35">
      <c r="A240" s="12"/>
      <c r="B240" s="18"/>
      <c r="C240" s="19"/>
      <c r="D240" s="109" t="s">
        <v>67</v>
      </c>
      <c r="E240" s="48"/>
      <c r="F240" s="48"/>
      <c r="G240" s="19"/>
      <c r="H240" s="19"/>
      <c r="I240" s="20"/>
      <c r="J240" s="19"/>
      <c r="K240" s="19"/>
      <c r="L240" s="19"/>
      <c r="M240" s="19"/>
      <c r="N240" s="47" t="s">
        <v>113</v>
      </c>
      <c r="O240" s="145"/>
      <c r="P240" s="146"/>
      <c r="Q240" s="145"/>
      <c r="R240" s="146"/>
      <c r="S240" s="145"/>
      <c r="T240" s="146"/>
      <c r="U240" s="145"/>
      <c r="V240" s="146"/>
      <c r="W240" s="21">
        <f>_xlfn.IFNA(VLOOKUP($N240,_2021_luik_II[#All],2,FALSE),0)</f>
        <v>0</v>
      </c>
      <c r="X240" s="21">
        <f>_xlfn.IFNA(VLOOKUP($N240,_2021_luik_II[#All],3,FALSE),0)</f>
        <v>0</v>
      </c>
      <c r="Y240" s="21">
        <f>_xlfn.IFNA(VLOOKUP($N240,_2022_luik_II[#All],2,FALSE),0)</f>
        <v>0</v>
      </c>
      <c r="Z240" s="21">
        <f>_xlfn.IFNA(VLOOKUP($N240,_2022_luik_II[#All],3,FALSE),0)</f>
        <v>0</v>
      </c>
      <c r="AA240" s="21">
        <f>_xlfn.IFNA(VLOOKUP($N240,_2023_luik_II[#All],2,FALSE),0)</f>
        <v>0</v>
      </c>
      <c r="AB240" s="21">
        <f>_xlfn.IFNA(VLOOKUP($N240,_2023_luik_II[#All],3,FALSE),0)</f>
        <v>0</v>
      </c>
      <c r="AC240" s="21">
        <f>_xlfn.IFNA(VLOOKUP($N240,_2024_luik_II[#All],2,FALSE),0)</f>
        <v>0</v>
      </c>
      <c r="AD240" s="21">
        <f>_xlfn.IFNA(VLOOKUP($N240,_2024_luik_II[#All],3,FALSE),0)</f>
        <v>0</v>
      </c>
      <c r="AF240" s="30" t="str">
        <f t="shared" ref="AF240" si="150">IF(AND(ISBLANK(D240),SUM(O240:AD240)=0),"Lijn bevat geen gegevens","Lijn bevat gegevens")</f>
        <v>Lijn bevat gegevens</v>
      </c>
    </row>
    <row r="241" spans="1:32" ht="24" customHeight="1" thickBot="1" x14ac:dyDescent="0.35">
      <c r="A241" s="12"/>
      <c r="B241" s="18"/>
      <c r="C241" s="19"/>
      <c r="D241" s="111" t="s">
        <v>68</v>
      </c>
      <c r="E241" s="48"/>
      <c r="F241" s="48"/>
      <c r="G241" s="19"/>
      <c r="H241" s="19"/>
      <c r="I241" s="20"/>
      <c r="J241" s="19"/>
      <c r="K241" s="19"/>
      <c r="L241" s="19"/>
      <c r="M241" s="19"/>
      <c r="N241" s="46"/>
      <c r="O241" s="142">
        <f>+O242+O243</f>
        <v>6251.51</v>
      </c>
      <c r="P241" s="142">
        <f t="shared" ref="P241:AD241" si="151">+P242+P243</f>
        <v>14133.92</v>
      </c>
      <c r="Q241" s="142">
        <f t="shared" si="151"/>
        <v>6251.51</v>
      </c>
      <c r="R241" s="142">
        <f t="shared" si="151"/>
        <v>14133.92</v>
      </c>
      <c r="S241" s="142">
        <f t="shared" si="151"/>
        <v>6251.51</v>
      </c>
      <c r="T241" s="142">
        <f t="shared" si="151"/>
        <v>14133.92</v>
      </c>
      <c r="U241" s="142">
        <f t="shared" si="151"/>
        <v>27000</v>
      </c>
      <c r="V241" s="142">
        <f>+V242+V243</f>
        <v>38000</v>
      </c>
      <c r="W241" s="70">
        <f>+W242+W243</f>
        <v>0</v>
      </c>
      <c r="X241" s="70">
        <f t="shared" si="151"/>
        <v>0</v>
      </c>
      <c r="Y241" s="70">
        <f t="shared" si="151"/>
        <v>0</v>
      </c>
      <c r="Z241" s="70">
        <f t="shared" si="151"/>
        <v>0</v>
      </c>
      <c r="AA241" s="70">
        <f t="shared" si="151"/>
        <v>0</v>
      </c>
      <c r="AB241" s="70">
        <f t="shared" si="151"/>
        <v>0</v>
      </c>
      <c r="AC241" s="70">
        <f t="shared" si="151"/>
        <v>0</v>
      </c>
      <c r="AD241" s="70">
        <f t="shared" si="151"/>
        <v>0</v>
      </c>
      <c r="AF241" s="30" t="str">
        <f t="shared" si="128"/>
        <v>Lijn bevat gegevens</v>
      </c>
    </row>
    <row r="242" spans="1:32" ht="24" customHeight="1" thickBot="1" x14ac:dyDescent="0.35">
      <c r="A242" s="12"/>
      <c r="B242" s="18"/>
      <c r="C242" s="19"/>
      <c r="D242" s="110" t="s">
        <v>69</v>
      </c>
      <c r="E242" s="48"/>
      <c r="F242" s="48"/>
      <c r="G242" s="19"/>
      <c r="H242" s="19"/>
      <c r="I242" s="20"/>
      <c r="J242" s="19"/>
      <c r="K242" s="19"/>
      <c r="L242" s="19"/>
      <c r="M242" s="19"/>
      <c r="N242" s="45"/>
      <c r="O242" s="136">
        <v>6251.51</v>
      </c>
      <c r="P242" s="147"/>
      <c r="Q242" s="136">
        <v>6251.51</v>
      </c>
      <c r="R242" s="147"/>
      <c r="S242" s="136">
        <v>6251.51</v>
      </c>
      <c r="T242" s="147"/>
      <c r="U242" s="136">
        <v>27000</v>
      </c>
      <c r="V242" s="147"/>
      <c r="W242" s="71">
        <v>0</v>
      </c>
      <c r="X242" s="71">
        <f>+SUM('2025 RR Luik II'!$C$2:$C$27)</f>
        <v>0</v>
      </c>
      <c r="Y242" s="71">
        <v>0</v>
      </c>
      <c r="Z242" s="71">
        <f>SUM('2026 RR Luik II'!$C$3:$C$50)</f>
        <v>0</v>
      </c>
      <c r="AA242" s="71">
        <f>_xlfn.IFNA(VLOOKUP($N242,_2023_luik_II[#All],2,FALSE),0)</f>
        <v>0</v>
      </c>
      <c r="AB242" s="71">
        <f>_xlfn.IFNA(VLOOKUP($N242,_2023_luik_II[#All],3,FALSE),0)</f>
        <v>0</v>
      </c>
      <c r="AC242" s="71">
        <f>_xlfn.IFNA(VLOOKUP($N242,_2024_luik_II[#All],2,FALSE),0)</f>
        <v>0</v>
      </c>
      <c r="AD242" s="71">
        <f>_xlfn.IFNA(VLOOKUP($N242,_2024_luik_II[#All],3,FALSE),0)</f>
        <v>0</v>
      </c>
      <c r="AF242" s="30" t="str">
        <f t="shared" ref="AF242" si="152">IF(AND(ISBLANK(D242),SUM(O242:AD242)=0),"Lijn bevat geen gegevens","Lijn bevat gegevens")</f>
        <v>Lijn bevat gegevens</v>
      </c>
    </row>
    <row r="243" spans="1:32" ht="24" customHeight="1" thickBot="1" x14ac:dyDescent="0.35">
      <c r="A243" s="12"/>
      <c r="B243" s="18"/>
      <c r="C243" s="19"/>
      <c r="D243" s="110" t="s">
        <v>70</v>
      </c>
      <c r="E243" s="48"/>
      <c r="F243" s="48"/>
      <c r="G243" s="19"/>
      <c r="H243" s="19"/>
      <c r="I243" s="20"/>
      <c r="J243" s="19"/>
      <c r="K243" s="19"/>
      <c r="L243" s="19"/>
      <c r="M243" s="19"/>
      <c r="N243" s="45"/>
      <c r="O243" s="136"/>
      <c r="P243" s="147">
        <v>14133.92</v>
      </c>
      <c r="Q243" s="136"/>
      <c r="R243" s="147">
        <v>14133.92</v>
      </c>
      <c r="S243" s="136"/>
      <c r="T243" s="147">
        <v>14133.92</v>
      </c>
      <c r="U243" s="136"/>
      <c r="V243" s="147">
        <v>38000</v>
      </c>
      <c r="W243" s="71">
        <f>SUM('2025 RR Luik II'!$B$2:$B$27)</f>
        <v>0</v>
      </c>
      <c r="X243" s="71">
        <v>0</v>
      </c>
      <c r="Y243" s="71">
        <f>SUM('2026 RR Luik II'!$B$3:$B$50)</f>
        <v>0</v>
      </c>
      <c r="Z243" s="71">
        <v>0</v>
      </c>
      <c r="AA243" s="71">
        <f>_xlfn.IFNA(VLOOKUP($N243,_2023_luik_II[#All],2,FALSE),0)</f>
        <v>0</v>
      </c>
      <c r="AB243" s="71">
        <f>_xlfn.IFNA(VLOOKUP($N243,_2023_luik_II[#All],3,FALSE),0)</f>
        <v>0</v>
      </c>
      <c r="AC243" s="71">
        <f>_xlfn.IFNA(VLOOKUP($N243,_2024_luik_II[#All],2,FALSE),0)</f>
        <v>0</v>
      </c>
      <c r="AD243" s="71">
        <f>_xlfn.IFNA(VLOOKUP($N243,_2024_luik_II[#All],3,FALSE),0)</f>
        <v>0</v>
      </c>
      <c r="AF243" s="30" t="str">
        <f t="shared" si="128"/>
        <v>Lijn bevat gegevens</v>
      </c>
    </row>
    <row r="244" spans="1:32" ht="24" customHeight="1" thickBot="1" x14ac:dyDescent="0.35">
      <c r="A244" s="12"/>
      <c r="B244" s="18"/>
      <c r="C244" s="19"/>
      <c r="D244" s="111" t="s">
        <v>71</v>
      </c>
      <c r="E244" s="48"/>
      <c r="F244" s="48"/>
      <c r="G244" s="19"/>
      <c r="H244" s="19"/>
      <c r="I244" s="20"/>
      <c r="J244" s="19"/>
      <c r="K244" s="19"/>
      <c r="L244" s="19"/>
      <c r="M244" s="19"/>
      <c r="N244" s="46"/>
      <c r="O244" s="142">
        <f t="shared" ref="O244:AD244" si="153">+O245+O250+O260+O262</f>
        <v>50085.03</v>
      </c>
      <c r="P244" s="142">
        <f t="shared" si="153"/>
        <v>3300</v>
      </c>
      <c r="Q244" s="142">
        <f t="shared" si="153"/>
        <v>51284.490000000005</v>
      </c>
      <c r="R244" s="142">
        <f t="shared" si="153"/>
        <v>3300</v>
      </c>
      <c r="S244" s="142">
        <f t="shared" si="153"/>
        <v>51767.67</v>
      </c>
      <c r="T244" s="142">
        <f t="shared" si="153"/>
        <v>3300</v>
      </c>
      <c r="U244" s="142">
        <f t="shared" si="153"/>
        <v>53015.199999999997</v>
      </c>
      <c r="V244" s="142">
        <f t="shared" si="153"/>
        <v>3300</v>
      </c>
      <c r="W244" s="70">
        <f t="shared" si="153"/>
        <v>0</v>
      </c>
      <c r="X244" s="70">
        <f t="shared" si="153"/>
        <v>0</v>
      </c>
      <c r="Y244" s="70">
        <f t="shared" si="153"/>
        <v>0</v>
      </c>
      <c r="Z244" s="70">
        <f t="shared" si="153"/>
        <v>0</v>
      </c>
      <c r="AA244" s="70">
        <f t="shared" si="153"/>
        <v>0</v>
      </c>
      <c r="AB244" s="70">
        <f t="shared" si="153"/>
        <v>0</v>
      </c>
      <c r="AC244" s="70">
        <f t="shared" si="153"/>
        <v>0</v>
      </c>
      <c r="AD244" s="70">
        <f t="shared" si="153"/>
        <v>0</v>
      </c>
      <c r="AF244" s="30" t="str">
        <f t="shared" ref="AF244" si="154">IF(AND(ISBLANK(D244),SUM(O244:AD244)=0),"Lijn bevat geen gegevens","Lijn bevat gegevens")</f>
        <v>Lijn bevat gegevens</v>
      </c>
    </row>
    <row r="245" spans="1:32" ht="24" customHeight="1" thickBot="1" x14ac:dyDescent="0.35">
      <c r="A245" s="12"/>
      <c r="B245" s="18"/>
      <c r="C245" s="19"/>
      <c r="D245" s="110" t="s">
        <v>72</v>
      </c>
      <c r="E245" s="48"/>
      <c r="F245" s="48"/>
      <c r="G245" s="19"/>
      <c r="H245" s="19"/>
      <c r="I245" s="20"/>
      <c r="J245" s="19"/>
      <c r="K245" s="19"/>
      <c r="L245" s="19"/>
      <c r="M245" s="19"/>
      <c r="N245" s="45"/>
      <c r="O245" s="136">
        <f>SUM(O246:O249)</f>
        <v>17417.13</v>
      </c>
      <c r="P245" s="136">
        <f t="shared" ref="P245:U245" si="155">SUM(P246:P249)</f>
        <v>0</v>
      </c>
      <c r="Q245" s="136">
        <f t="shared" si="155"/>
        <v>18292.990000000002</v>
      </c>
      <c r="R245" s="136">
        <f t="shared" si="155"/>
        <v>0</v>
      </c>
      <c r="S245" s="136">
        <f t="shared" si="155"/>
        <v>18444.03</v>
      </c>
      <c r="T245" s="136">
        <f t="shared" si="155"/>
        <v>0</v>
      </c>
      <c r="U245" s="136">
        <f t="shared" si="155"/>
        <v>19350.7</v>
      </c>
      <c r="V245" s="136">
        <f t="shared" ref="V245:AD245" si="156">SUM(V246:V249)</f>
        <v>0</v>
      </c>
      <c r="W245" s="69">
        <f t="shared" si="156"/>
        <v>0</v>
      </c>
      <c r="X245" s="69">
        <f t="shared" si="156"/>
        <v>0</v>
      </c>
      <c r="Y245" s="69">
        <f t="shared" si="156"/>
        <v>0</v>
      </c>
      <c r="Z245" s="69">
        <f t="shared" si="156"/>
        <v>0</v>
      </c>
      <c r="AA245" s="69">
        <f t="shared" si="156"/>
        <v>0</v>
      </c>
      <c r="AB245" s="69">
        <f t="shared" si="156"/>
        <v>0</v>
      </c>
      <c r="AC245" s="69">
        <f t="shared" si="156"/>
        <v>0</v>
      </c>
      <c r="AD245" s="69">
        <f t="shared" si="156"/>
        <v>0</v>
      </c>
      <c r="AF245" s="30" t="str">
        <f t="shared" si="128"/>
        <v>Lijn bevat gegevens</v>
      </c>
    </row>
    <row r="246" spans="1:32" ht="24" customHeight="1" thickBot="1" x14ac:dyDescent="0.35">
      <c r="A246" s="12"/>
      <c r="B246" s="18"/>
      <c r="C246" s="19"/>
      <c r="D246" s="109" t="s">
        <v>73</v>
      </c>
      <c r="E246" s="48"/>
      <c r="F246" s="48"/>
      <c r="G246" s="19"/>
      <c r="H246" s="19"/>
      <c r="I246" s="20"/>
      <c r="J246" s="19"/>
      <c r="K246" s="19"/>
      <c r="L246" s="19"/>
      <c r="M246" s="19"/>
      <c r="N246" s="47" t="s">
        <v>114</v>
      </c>
      <c r="O246" s="145"/>
      <c r="P246" s="146"/>
      <c r="Q246" s="145"/>
      <c r="R246" s="146"/>
      <c r="S246" s="145"/>
      <c r="T246" s="146"/>
      <c r="U246" s="145"/>
      <c r="V246" s="146"/>
      <c r="W246" s="21">
        <f>_xlfn.IFNA(VLOOKUP($N246,_2021_luik_II[#All],2,FALSE),0)</f>
        <v>0</v>
      </c>
      <c r="X246" s="21">
        <f>_xlfn.IFNA(VLOOKUP($N246,_2021_luik_II[#All],3,FALSE),0)</f>
        <v>0</v>
      </c>
      <c r="Y246" s="21">
        <f>_xlfn.IFNA(VLOOKUP($N246,_2022_luik_II[#All],2,FALSE),0)</f>
        <v>0</v>
      </c>
      <c r="Z246" s="21">
        <f>_xlfn.IFNA(VLOOKUP($N246,_2022_luik_II[#All],3,FALSE),0)</f>
        <v>0</v>
      </c>
      <c r="AA246" s="21">
        <f>_xlfn.IFNA(VLOOKUP($N246,_2023_luik_II[#All],2,FALSE),0)</f>
        <v>0</v>
      </c>
      <c r="AB246" s="21">
        <f>_xlfn.IFNA(VLOOKUP($N246,_2023_luik_II[#All],3,FALSE),0)</f>
        <v>0</v>
      </c>
      <c r="AC246" s="21">
        <f>_xlfn.IFNA(VLOOKUP($N246,_2024_luik_II[#All],2,FALSE),0)</f>
        <v>0</v>
      </c>
      <c r="AD246" s="21">
        <f>_xlfn.IFNA(VLOOKUP($N246,_2024_luik_II[#All],3,FALSE),0)</f>
        <v>0</v>
      </c>
      <c r="AF246" s="30" t="str">
        <f t="shared" ref="AF246" si="157">IF(AND(ISBLANK(D246),SUM(O246:AD246)=0),"Lijn bevat geen gegevens","Lijn bevat gegevens")</f>
        <v>Lijn bevat gegevens</v>
      </c>
    </row>
    <row r="247" spans="1:32" ht="24" customHeight="1" thickBot="1" x14ac:dyDescent="0.35">
      <c r="A247" s="12"/>
      <c r="B247" s="18"/>
      <c r="C247" s="19"/>
      <c r="D247" s="109" t="s">
        <v>74</v>
      </c>
      <c r="E247" s="48"/>
      <c r="F247" s="48"/>
      <c r="G247" s="19"/>
      <c r="H247" s="19"/>
      <c r="I247" s="20"/>
      <c r="J247" s="19"/>
      <c r="K247" s="19"/>
      <c r="L247" s="19"/>
      <c r="M247" s="19"/>
      <c r="N247" s="47" t="s">
        <v>115</v>
      </c>
      <c r="O247" s="145"/>
      <c r="P247" s="145"/>
      <c r="Q247" s="145"/>
      <c r="R247" s="145"/>
      <c r="S247" s="145"/>
      <c r="T247" s="145"/>
      <c r="U247" s="145"/>
      <c r="V247" s="145"/>
      <c r="W247" s="21">
        <f>_xlfn.IFNA(VLOOKUP($N247,_2021_luik_II[#All],2,FALSE),0)</f>
        <v>0</v>
      </c>
      <c r="X247" s="21">
        <f>_xlfn.IFNA(VLOOKUP($N247,_2021_luik_II[#All],3,FALSE),0)</f>
        <v>0</v>
      </c>
      <c r="Y247" s="21">
        <f>_xlfn.IFNA(VLOOKUP($N247,_2022_luik_II[#All],2,FALSE),0)</f>
        <v>0</v>
      </c>
      <c r="Z247" s="21">
        <f>_xlfn.IFNA(VLOOKUP($N247,_2022_luik_II[#All],3,FALSE),0)</f>
        <v>0</v>
      </c>
      <c r="AA247" s="21">
        <f>_xlfn.IFNA(VLOOKUP($N247,_2023_luik_II[#All],2,FALSE),0)</f>
        <v>0</v>
      </c>
      <c r="AB247" s="21">
        <f>_xlfn.IFNA(VLOOKUP($N247,_2023_luik_II[#All],3,FALSE),0)</f>
        <v>0</v>
      </c>
      <c r="AC247" s="21">
        <f>_xlfn.IFNA(VLOOKUP($N247,_2024_luik_II[#All],2,FALSE),0)</f>
        <v>0</v>
      </c>
      <c r="AD247" s="21">
        <f>_xlfn.IFNA(VLOOKUP($N247,_2024_luik_II[#All],3,FALSE),0)</f>
        <v>0</v>
      </c>
      <c r="AF247" s="30" t="str">
        <f t="shared" si="128"/>
        <v>Lijn bevat gegevens</v>
      </c>
    </row>
    <row r="248" spans="1:32" ht="24" customHeight="1" thickBot="1" x14ac:dyDescent="0.35">
      <c r="A248" s="12"/>
      <c r="B248" s="18"/>
      <c r="C248" s="19"/>
      <c r="D248" s="109" t="s">
        <v>75</v>
      </c>
      <c r="E248" s="48"/>
      <c r="F248" s="48"/>
      <c r="G248" s="19"/>
      <c r="H248" s="19"/>
      <c r="I248" s="20"/>
      <c r="J248" s="19"/>
      <c r="K248" s="19"/>
      <c r="L248" s="19"/>
      <c r="M248" s="19"/>
      <c r="N248" s="47" t="s">
        <v>116</v>
      </c>
      <c r="O248" s="145">
        <v>16862.13</v>
      </c>
      <c r="P248" s="146"/>
      <c r="Q248" s="145">
        <v>17367.990000000002</v>
      </c>
      <c r="R248" s="146"/>
      <c r="S248" s="145">
        <v>17889.03</v>
      </c>
      <c r="T248" s="146"/>
      <c r="U248" s="145">
        <v>18425.7</v>
      </c>
      <c r="V248" s="146"/>
      <c r="W248" s="21">
        <f>_xlfn.IFNA(VLOOKUP($N248,_2021_luik_II[#All],2,FALSE),0)</f>
        <v>0</v>
      </c>
      <c r="X248" s="21">
        <f>_xlfn.IFNA(VLOOKUP($N248,_2021_luik_II[#All],3,FALSE),0)</f>
        <v>0</v>
      </c>
      <c r="Y248" s="21">
        <f>_xlfn.IFNA(VLOOKUP($N248,_2022_luik_II[#All],2,FALSE),0)</f>
        <v>0</v>
      </c>
      <c r="Z248" s="21">
        <f>_xlfn.IFNA(VLOOKUP($N248,_2022_luik_II[#All],3,FALSE),0)</f>
        <v>0</v>
      </c>
      <c r="AA248" s="21">
        <f>_xlfn.IFNA(VLOOKUP($N248,_2023_luik_II[#All],2,FALSE),0)</f>
        <v>0</v>
      </c>
      <c r="AB248" s="21">
        <f>_xlfn.IFNA(VLOOKUP($N248,_2023_luik_II[#All],3,FALSE),0)</f>
        <v>0</v>
      </c>
      <c r="AC248" s="21">
        <f>_xlfn.IFNA(VLOOKUP($N248,_2024_luik_II[#All],2,FALSE),0)</f>
        <v>0</v>
      </c>
      <c r="AD248" s="21">
        <f>_xlfn.IFNA(VLOOKUP($N248,_2024_luik_II[#All],3,FALSE),0)</f>
        <v>0</v>
      </c>
      <c r="AF248" s="30" t="str">
        <f t="shared" ref="AF248" si="158">IF(AND(ISBLANK(D248),SUM(O248:AD248)=0),"Lijn bevat geen gegevens","Lijn bevat gegevens")</f>
        <v>Lijn bevat gegevens</v>
      </c>
    </row>
    <row r="249" spans="1:32" ht="24" customHeight="1" thickBot="1" x14ac:dyDescent="0.35">
      <c r="A249" s="12"/>
      <c r="B249" s="18"/>
      <c r="C249" s="19"/>
      <c r="D249" s="109" t="s">
        <v>76</v>
      </c>
      <c r="E249" s="48"/>
      <c r="F249" s="48"/>
      <c r="G249" s="19"/>
      <c r="H249" s="19"/>
      <c r="I249" s="20"/>
      <c r="J249" s="19"/>
      <c r="K249" s="19"/>
      <c r="L249" s="19"/>
      <c r="M249" s="19"/>
      <c r="N249" s="47" t="s">
        <v>117</v>
      </c>
      <c r="O249" s="145">
        <v>555</v>
      </c>
      <c r="P249" s="146"/>
      <c r="Q249" s="145">
        <v>925</v>
      </c>
      <c r="R249" s="146"/>
      <c r="S249" s="145">
        <v>555</v>
      </c>
      <c r="T249" s="146"/>
      <c r="U249" s="145">
        <v>925</v>
      </c>
      <c r="V249" s="146"/>
      <c r="W249" s="21">
        <f>_xlfn.IFNA(VLOOKUP($N249,_2021_luik_II[#All],2,FALSE),0)</f>
        <v>0</v>
      </c>
      <c r="X249" s="21">
        <f>_xlfn.IFNA(VLOOKUP($N249,_2021_luik_II[#All],3,FALSE),0)</f>
        <v>0</v>
      </c>
      <c r="Y249" s="21">
        <f>_xlfn.IFNA(VLOOKUP($N249,_2022_luik_II[#All],2,FALSE),0)</f>
        <v>0</v>
      </c>
      <c r="Z249" s="21">
        <f>_xlfn.IFNA(VLOOKUP($N249,_2022_luik_II[#All],3,FALSE),0)</f>
        <v>0</v>
      </c>
      <c r="AA249" s="21">
        <f>_xlfn.IFNA(VLOOKUP($N249,_2023_luik_II[#All],2,FALSE),0)</f>
        <v>0</v>
      </c>
      <c r="AB249" s="21">
        <f>_xlfn.IFNA(VLOOKUP($N249,_2023_luik_II[#All],3,FALSE),0)</f>
        <v>0</v>
      </c>
      <c r="AC249" s="21">
        <f>_xlfn.IFNA(VLOOKUP($N249,_2024_luik_II[#All],2,FALSE),0)</f>
        <v>0</v>
      </c>
      <c r="AD249" s="21">
        <f>_xlfn.IFNA(VLOOKUP($N249,_2024_luik_II[#All],3,FALSE),0)</f>
        <v>0</v>
      </c>
      <c r="AF249" s="30" t="str">
        <f t="shared" si="128"/>
        <v>Lijn bevat gegevens</v>
      </c>
    </row>
    <row r="250" spans="1:32" ht="24" customHeight="1" thickBot="1" x14ac:dyDescent="0.35">
      <c r="A250" s="12"/>
      <c r="B250" s="18"/>
      <c r="C250" s="19"/>
      <c r="D250" s="110" t="s">
        <v>77</v>
      </c>
      <c r="E250" s="48"/>
      <c r="F250" s="48"/>
      <c r="G250" s="19"/>
      <c r="H250" s="19"/>
      <c r="I250" s="20"/>
      <c r="J250" s="19"/>
      <c r="K250" s="19"/>
      <c r="L250" s="19"/>
      <c r="M250" s="19"/>
      <c r="N250" s="45"/>
      <c r="O250" s="148">
        <f t="shared" ref="O250:AD250" si="159">SUM(O251:O259)</f>
        <v>14137.9</v>
      </c>
      <c r="P250" s="148">
        <f t="shared" si="159"/>
        <v>0</v>
      </c>
      <c r="Q250" s="148">
        <f t="shared" si="159"/>
        <v>14461.5</v>
      </c>
      <c r="R250" s="148">
        <f t="shared" si="159"/>
        <v>0</v>
      </c>
      <c r="S250" s="148">
        <f t="shared" si="159"/>
        <v>14793.64</v>
      </c>
      <c r="T250" s="148">
        <f t="shared" si="159"/>
        <v>0</v>
      </c>
      <c r="U250" s="148">
        <f t="shared" si="159"/>
        <v>15134.5</v>
      </c>
      <c r="V250" s="148">
        <f>SUM(V251:V259)</f>
        <v>0</v>
      </c>
      <c r="W250" s="69">
        <f>SUM(W251:W259)</f>
        <v>0</v>
      </c>
      <c r="X250" s="69">
        <f t="shared" si="159"/>
        <v>0</v>
      </c>
      <c r="Y250" s="69">
        <f t="shared" si="159"/>
        <v>0</v>
      </c>
      <c r="Z250" s="69">
        <f t="shared" si="159"/>
        <v>0</v>
      </c>
      <c r="AA250" s="69">
        <f t="shared" si="159"/>
        <v>0</v>
      </c>
      <c r="AB250" s="69">
        <f t="shared" si="159"/>
        <v>0</v>
      </c>
      <c r="AC250" s="69">
        <f t="shared" si="159"/>
        <v>0</v>
      </c>
      <c r="AD250" s="69">
        <f t="shared" si="159"/>
        <v>0</v>
      </c>
      <c r="AF250" s="30" t="str">
        <f t="shared" ref="AF250" si="160">IF(AND(ISBLANK(D250),SUM(O250:AD250)=0),"Lijn bevat geen gegevens","Lijn bevat gegevens")</f>
        <v>Lijn bevat gegevens</v>
      </c>
    </row>
    <row r="251" spans="1:32" ht="24" customHeight="1" thickBot="1" x14ac:dyDescent="0.35">
      <c r="A251" s="12"/>
      <c r="B251" s="18"/>
      <c r="C251" s="19"/>
      <c r="D251" s="109" t="s">
        <v>78</v>
      </c>
      <c r="E251" s="48"/>
      <c r="F251" s="48"/>
      <c r="G251" s="19"/>
      <c r="H251" s="19"/>
      <c r="I251" s="20"/>
      <c r="J251" s="19"/>
      <c r="K251" s="19"/>
      <c r="L251" s="19"/>
      <c r="M251" s="19"/>
      <c r="N251" s="131" t="s">
        <v>118</v>
      </c>
      <c r="O251" s="149">
        <f>119.45+112.11+800</f>
        <v>1031.56</v>
      </c>
      <c r="P251" s="150"/>
      <c r="Q251" s="151">
        <f>121.59+112.11+800</f>
        <v>1033.7</v>
      </c>
      <c r="R251" s="150"/>
      <c r="S251" s="151">
        <f>123.79+112.11+800</f>
        <v>1035.9000000000001</v>
      </c>
      <c r="T251" s="150"/>
      <c r="U251" s="150">
        <f>126.01+112.11+800</f>
        <v>1038.1199999999999</v>
      </c>
      <c r="V251" s="152"/>
      <c r="W251" s="21">
        <f>_xlfn.IFNA(VLOOKUP($N251,_2021_luik_II[#All],2,FALSE),0)</f>
        <v>0</v>
      </c>
      <c r="X251" s="21">
        <f>_xlfn.IFNA(VLOOKUP($N251,_2021_luik_II[#All],3,FALSE),0)</f>
        <v>0</v>
      </c>
      <c r="Y251" s="21">
        <f>_xlfn.IFNA(VLOOKUP($N251,_2022_luik_II[#All],2,FALSE),0)</f>
        <v>0</v>
      </c>
      <c r="Z251" s="21">
        <f>_xlfn.IFNA(VLOOKUP($N251,_2022_luik_II[#All],3,FALSE),0)</f>
        <v>0</v>
      </c>
      <c r="AA251" s="21">
        <f>_xlfn.IFNA(VLOOKUP($N251,_2023_luik_II[#All],2,FALSE),0)</f>
        <v>0</v>
      </c>
      <c r="AB251" s="21">
        <f>_xlfn.IFNA(VLOOKUP($N251,_2023_luik_II[#All],3,FALSE),0)</f>
        <v>0</v>
      </c>
      <c r="AC251" s="21">
        <f>_xlfn.IFNA(VLOOKUP($N251,_2024_luik_II[#All],2,FALSE),0)</f>
        <v>0</v>
      </c>
      <c r="AD251" s="21">
        <f>_xlfn.IFNA(VLOOKUP($N251,_2024_luik_II[#All],3,FALSE),0)</f>
        <v>0</v>
      </c>
      <c r="AF251" s="30" t="str">
        <f t="shared" si="128"/>
        <v>Lijn bevat gegevens</v>
      </c>
    </row>
    <row r="252" spans="1:32" ht="24" customHeight="1" thickBot="1" x14ac:dyDescent="0.35">
      <c r="A252" s="12"/>
      <c r="B252" s="18"/>
      <c r="C252" s="19"/>
      <c r="D252" s="109" t="s">
        <v>79</v>
      </c>
      <c r="E252" s="48"/>
      <c r="F252" s="48"/>
      <c r="G252" s="19"/>
      <c r="H252" s="19"/>
      <c r="I252" s="20"/>
      <c r="J252" s="19"/>
      <c r="K252" s="19"/>
      <c r="L252" s="19"/>
      <c r="M252" s="19"/>
      <c r="N252" s="131" t="s">
        <v>119</v>
      </c>
      <c r="O252" s="153"/>
      <c r="P252" s="154"/>
      <c r="Q252" s="145"/>
      <c r="R252" s="146"/>
      <c r="S252" s="145"/>
      <c r="T252" s="146"/>
      <c r="U252" s="145"/>
      <c r="V252" s="155"/>
      <c r="W252" s="21">
        <f>_xlfn.IFNA(VLOOKUP($N252,_2021_luik_II[#All],2,FALSE),0)</f>
        <v>0</v>
      </c>
      <c r="X252" s="21">
        <f>_xlfn.IFNA(VLOOKUP($N252,_2021_luik_II[#All],3,FALSE),0)</f>
        <v>0</v>
      </c>
      <c r="Y252" s="21">
        <f>_xlfn.IFNA(VLOOKUP($N252,_2022_luik_II[#All],2,FALSE),0)</f>
        <v>0</v>
      </c>
      <c r="Z252" s="21">
        <f>_xlfn.IFNA(VLOOKUP($N252,_2022_luik_II[#All],3,FALSE),0)</f>
        <v>0</v>
      </c>
      <c r="AA252" s="21">
        <f>_xlfn.IFNA(VLOOKUP($N252,_2023_luik_II[#All],2,FALSE),0)</f>
        <v>0</v>
      </c>
      <c r="AB252" s="21">
        <f>_xlfn.IFNA(VLOOKUP($N252,_2023_luik_II[#All],3,FALSE),0)</f>
        <v>0</v>
      </c>
      <c r="AC252" s="21">
        <f>_xlfn.IFNA(VLOOKUP($N252,_2024_luik_II[#All],2,FALSE),0)</f>
        <v>0</v>
      </c>
      <c r="AD252" s="21">
        <f>_xlfn.IFNA(VLOOKUP($N252,_2024_luik_II[#All],3,FALSE),0)</f>
        <v>0</v>
      </c>
      <c r="AF252" s="30" t="str">
        <f t="shared" ref="AF252" si="161">IF(AND(ISBLANK(D252),SUM(O252:AD252)=0),"Lijn bevat geen gegevens","Lijn bevat gegevens")</f>
        <v>Lijn bevat gegevens</v>
      </c>
    </row>
    <row r="253" spans="1:32" ht="24" customHeight="1" thickBot="1" x14ac:dyDescent="0.35">
      <c r="A253" s="12"/>
      <c r="B253" s="18"/>
      <c r="C253" s="19"/>
      <c r="D253" s="109" t="s">
        <v>80</v>
      </c>
      <c r="E253" s="48"/>
      <c r="F253" s="48"/>
      <c r="G253" s="19"/>
      <c r="H253" s="19"/>
      <c r="I253" s="20"/>
      <c r="J253" s="19"/>
      <c r="K253" s="19"/>
      <c r="L253" s="19"/>
      <c r="M253" s="19"/>
      <c r="N253" s="131" t="s">
        <v>120</v>
      </c>
      <c r="O253" s="156">
        <v>5402.66</v>
      </c>
      <c r="P253" s="157"/>
      <c r="Q253" s="158">
        <v>5499.91</v>
      </c>
      <c r="R253" s="159"/>
      <c r="S253" s="158">
        <v>5598.91</v>
      </c>
      <c r="T253" s="159"/>
      <c r="U253" s="158">
        <v>5699.69</v>
      </c>
      <c r="V253" s="160"/>
      <c r="W253" s="21">
        <f>_xlfn.IFNA(VLOOKUP($N253,_2021_luik_II[#All],2,FALSE),0)</f>
        <v>0</v>
      </c>
      <c r="X253" s="21">
        <f>_xlfn.IFNA(VLOOKUP($N253,_2021_luik_II[#All],3,FALSE),0)</f>
        <v>0</v>
      </c>
      <c r="Y253" s="21">
        <f>_xlfn.IFNA(VLOOKUP($N253,_2022_luik_II[#All],2,FALSE),0)</f>
        <v>0</v>
      </c>
      <c r="Z253" s="21">
        <f>_xlfn.IFNA(VLOOKUP($N253,_2022_luik_II[#All],3,FALSE),0)</f>
        <v>0</v>
      </c>
      <c r="AA253" s="21">
        <f>_xlfn.IFNA(VLOOKUP($N253,_2023_luik_II[#All],2,FALSE),0)</f>
        <v>0</v>
      </c>
      <c r="AB253" s="21">
        <f>_xlfn.IFNA(VLOOKUP($N253,_2023_luik_II[#All],3,FALSE),0)</f>
        <v>0</v>
      </c>
      <c r="AC253" s="21">
        <f>_xlfn.IFNA(VLOOKUP($N253,_2024_luik_II[#All],2,FALSE),0)</f>
        <v>0</v>
      </c>
      <c r="AD253" s="21">
        <f>_xlfn.IFNA(VLOOKUP($N253,_2024_luik_II[#All],3,FALSE),0)</f>
        <v>0</v>
      </c>
      <c r="AF253" s="30" t="str">
        <f t="shared" si="128"/>
        <v>Lijn bevat gegevens</v>
      </c>
    </row>
    <row r="254" spans="1:32" ht="24" customHeight="1" thickBot="1" x14ac:dyDescent="0.35">
      <c r="A254" s="12"/>
      <c r="B254" s="18"/>
      <c r="C254" s="19"/>
      <c r="D254" s="109" t="s">
        <v>81</v>
      </c>
      <c r="E254" s="48"/>
      <c r="F254" s="48"/>
      <c r="G254" s="19"/>
      <c r="H254" s="19"/>
      <c r="I254" s="20"/>
      <c r="J254" s="19"/>
      <c r="K254" s="19"/>
      <c r="L254" s="19"/>
      <c r="M254" s="19"/>
      <c r="N254" s="131" t="s">
        <v>121</v>
      </c>
      <c r="O254" s="161">
        <v>7473.68</v>
      </c>
      <c r="P254" s="146"/>
      <c r="Q254" s="162">
        <v>7697.89</v>
      </c>
      <c r="R254" s="146"/>
      <c r="S254" s="162">
        <v>7928.83</v>
      </c>
      <c r="T254" s="146"/>
      <c r="U254" s="162">
        <v>8166.69</v>
      </c>
      <c r="V254" s="155"/>
      <c r="W254" s="21">
        <f>_xlfn.IFNA(VLOOKUP($N254,_2021_luik_II[#All],2,FALSE),0)</f>
        <v>0</v>
      </c>
      <c r="X254" s="21">
        <f>_xlfn.IFNA(VLOOKUP($N254,_2021_luik_II[#All],3,FALSE),0)</f>
        <v>0</v>
      </c>
      <c r="Y254" s="21">
        <f>_xlfn.IFNA(VLOOKUP($N254,_2022_luik_II[#All],2,FALSE),0)</f>
        <v>0</v>
      </c>
      <c r="Z254" s="21">
        <f>_xlfn.IFNA(VLOOKUP($N254,_2022_luik_II[#All],3,FALSE),0)</f>
        <v>0</v>
      </c>
      <c r="AA254" s="21">
        <f>_xlfn.IFNA(VLOOKUP($N254,_2023_luik_II[#All],2,FALSE),0)</f>
        <v>0</v>
      </c>
      <c r="AB254" s="21">
        <f>_xlfn.IFNA(VLOOKUP($N254,_2023_luik_II[#All],3,FALSE),0)</f>
        <v>0</v>
      </c>
      <c r="AC254" s="21">
        <f>_xlfn.IFNA(VLOOKUP($N254,_2024_luik_II[#All],2,FALSE),0)</f>
        <v>0</v>
      </c>
      <c r="AD254" s="21">
        <f>_xlfn.IFNA(VLOOKUP($N254,_2024_luik_II[#All],3,FALSE),0)</f>
        <v>0</v>
      </c>
      <c r="AF254" s="30" t="str">
        <f t="shared" ref="AF254" si="162">IF(AND(ISBLANK(D254),SUM(O254:AD254)=0),"Lijn bevat geen gegevens","Lijn bevat gegevens")</f>
        <v>Lijn bevat gegevens</v>
      </c>
    </row>
    <row r="255" spans="1:32" ht="24" customHeight="1" thickBot="1" x14ac:dyDescent="0.35">
      <c r="A255" s="12"/>
      <c r="B255" s="18"/>
      <c r="C255" s="19"/>
      <c r="D255" s="109" t="s">
        <v>82</v>
      </c>
      <c r="E255" s="48"/>
      <c r="F255" s="48"/>
      <c r="G255" s="19"/>
      <c r="H255" s="19"/>
      <c r="I255" s="20"/>
      <c r="J255" s="19"/>
      <c r="K255" s="19"/>
      <c r="L255" s="19"/>
      <c r="M255" s="19"/>
      <c r="N255" s="131" t="s">
        <v>122</v>
      </c>
      <c r="O255" s="161"/>
      <c r="P255" s="146"/>
      <c r="Q255" s="145"/>
      <c r="R255" s="146"/>
      <c r="S255" s="145"/>
      <c r="T255" s="146"/>
      <c r="U255" s="145"/>
      <c r="V255" s="155"/>
      <c r="W255" s="21">
        <f>_xlfn.IFNA(VLOOKUP($N255,_2021_luik_II[#All],2,FALSE),0)</f>
        <v>0</v>
      </c>
      <c r="X255" s="21">
        <f>_xlfn.IFNA(VLOOKUP($N255,_2021_luik_II[#All],3,FALSE),0)</f>
        <v>0</v>
      </c>
      <c r="Y255" s="21">
        <f>_xlfn.IFNA(VLOOKUP($N255,_2022_luik_II[#All],2,FALSE),0)</f>
        <v>0</v>
      </c>
      <c r="Z255" s="21">
        <f>_xlfn.IFNA(VLOOKUP($N255,_2022_luik_II[#All],3,FALSE),0)</f>
        <v>0</v>
      </c>
      <c r="AA255" s="21">
        <f>_xlfn.IFNA(VLOOKUP($N255,_2023_luik_II[#All],2,FALSE),0)</f>
        <v>0</v>
      </c>
      <c r="AB255" s="21">
        <f>_xlfn.IFNA(VLOOKUP($N255,_2023_luik_II[#All],3,FALSE),0)</f>
        <v>0</v>
      </c>
      <c r="AC255" s="21">
        <f>_xlfn.IFNA(VLOOKUP($N255,_2024_luik_II[#All],2,FALSE),0)</f>
        <v>0</v>
      </c>
      <c r="AD255" s="21">
        <f>_xlfn.IFNA(VLOOKUP($N255,_2024_luik_II[#All],3,FALSE),0)</f>
        <v>0</v>
      </c>
      <c r="AF255" s="30" t="str">
        <f t="shared" si="128"/>
        <v>Lijn bevat gegevens</v>
      </c>
    </row>
    <row r="256" spans="1:32" ht="24" customHeight="1" thickBot="1" x14ac:dyDescent="0.35">
      <c r="A256" s="12"/>
      <c r="B256" s="18"/>
      <c r="C256" s="19"/>
      <c r="D256" s="109" t="s">
        <v>83</v>
      </c>
      <c r="E256" s="48"/>
      <c r="F256" s="48"/>
      <c r="G256" s="19"/>
      <c r="H256" s="19"/>
      <c r="I256" s="20"/>
      <c r="J256" s="19"/>
      <c r="K256" s="19"/>
      <c r="L256" s="19"/>
      <c r="M256" s="19"/>
      <c r="N256" s="131" t="s">
        <v>123</v>
      </c>
      <c r="O256" s="161"/>
      <c r="P256" s="146"/>
      <c r="Q256" s="145"/>
      <c r="R256" s="146"/>
      <c r="S256" s="145"/>
      <c r="T256" s="146"/>
      <c r="U256" s="145"/>
      <c r="V256" s="155"/>
      <c r="W256" s="21">
        <f>_xlfn.IFNA(VLOOKUP($N256,_2021_luik_II[#All],2,FALSE),0)</f>
        <v>0</v>
      </c>
      <c r="X256" s="21">
        <f>_xlfn.IFNA(VLOOKUP($N256,_2021_luik_II[#All],3,FALSE),0)</f>
        <v>0</v>
      </c>
      <c r="Y256" s="21">
        <f>_xlfn.IFNA(VLOOKUP($N256,_2022_luik_II[#All],2,FALSE),0)</f>
        <v>0</v>
      </c>
      <c r="Z256" s="21">
        <f>_xlfn.IFNA(VLOOKUP($N256,_2022_luik_II[#All],3,FALSE),0)</f>
        <v>0</v>
      </c>
      <c r="AA256" s="21">
        <f>_xlfn.IFNA(VLOOKUP($N256,_2023_luik_II[#All],2,FALSE),0)</f>
        <v>0</v>
      </c>
      <c r="AB256" s="21">
        <f>_xlfn.IFNA(VLOOKUP($N256,_2023_luik_II[#All],3,FALSE),0)</f>
        <v>0</v>
      </c>
      <c r="AC256" s="21">
        <f>_xlfn.IFNA(VLOOKUP($N256,_2024_luik_II[#All],2,FALSE),0)</f>
        <v>0</v>
      </c>
      <c r="AD256" s="21">
        <f>_xlfn.IFNA(VLOOKUP($N256,_2024_luik_II[#All],3,FALSE),0)</f>
        <v>0</v>
      </c>
      <c r="AF256" s="30" t="str">
        <f t="shared" ref="AF256" si="163">IF(AND(ISBLANK(D256),SUM(O256:AD256)=0),"Lijn bevat geen gegevens","Lijn bevat gegevens")</f>
        <v>Lijn bevat gegevens</v>
      </c>
    </row>
    <row r="257" spans="1:32" ht="24" customHeight="1" thickBot="1" x14ac:dyDescent="0.35">
      <c r="A257" s="12"/>
      <c r="B257" s="18"/>
      <c r="C257" s="19"/>
      <c r="D257" s="109" t="s">
        <v>84</v>
      </c>
      <c r="E257" s="48"/>
      <c r="F257" s="48"/>
      <c r="G257" s="19"/>
      <c r="H257" s="19"/>
      <c r="I257" s="20"/>
      <c r="J257" s="19"/>
      <c r="K257" s="19"/>
      <c r="L257" s="19"/>
      <c r="M257" s="19"/>
      <c r="N257" s="131" t="s">
        <v>124</v>
      </c>
      <c r="O257" s="161"/>
      <c r="P257" s="146"/>
      <c r="Q257" s="145"/>
      <c r="R257" s="146"/>
      <c r="S257" s="145"/>
      <c r="T257" s="146"/>
      <c r="U257" s="145"/>
      <c r="V257" s="155"/>
      <c r="W257" s="21">
        <f>_xlfn.IFNA(VLOOKUP($N257,_2021_luik_II[#All],2,FALSE),0)</f>
        <v>0</v>
      </c>
      <c r="X257" s="21">
        <f>_xlfn.IFNA(VLOOKUP($N257,_2021_luik_II[#All],3,FALSE),0)</f>
        <v>0</v>
      </c>
      <c r="Y257" s="21">
        <f>_xlfn.IFNA(VLOOKUP($N257,_2022_luik_II[#All],2,FALSE),0)</f>
        <v>0</v>
      </c>
      <c r="Z257" s="21">
        <f>_xlfn.IFNA(VLOOKUP($N257,_2022_luik_II[#All],3,FALSE),0)</f>
        <v>0</v>
      </c>
      <c r="AA257" s="21">
        <f>_xlfn.IFNA(VLOOKUP($N257,_2023_luik_II[#All],2,FALSE),0)</f>
        <v>0</v>
      </c>
      <c r="AB257" s="21">
        <f>_xlfn.IFNA(VLOOKUP($N257,_2023_luik_II[#All],3,FALSE),0)</f>
        <v>0</v>
      </c>
      <c r="AC257" s="21">
        <f>_xlfn.IFNA(VLOOKUP($N257,_2024_luik_II[#All],2,FALSE),0)</f>
        <v>0</v>
      </c>
      <c r="AD257" s="21">
        <f>_xlfn.IFNA(VLOOKUP($N257,_2024_luik_II[#All],3,FALSE),0)</f>
        <v>0</v>
      </c>
      <c r="AF257" s="30" t="str">
        <f t="shared" si="128"/>
        <v>Lijn bevat gegevens</v>
      </c>
    </row>
    <row r="258" spans="1:32" ht="24" customHeight="1" thickBot="1" x14ac:dyDescent="0.35">
      <c r="A258" s="12"/>
      <c r="B258" s="18"/>
      <c r="C258" s="19"/>
      <c r="D258" s="109" t="s">
        <v>85</v>
      </c>
      <c r="E258" s="48"/>
      <c r="F258" s="48"/>
      <c r="G258" s="19"/>
      <c r="H258" s="19"/>
      <c r="I258" s="20"/>
      <c r="J258" s="19"/>
      <c r="K258" s="19"/>
      <c r="L258" s="19"/>
      <c r="M258" s="19"/>
      <c r="N258" s="131" t="s">
        <v>125</v>
      </c>
      <c r="O258" s="163">
        <v>115</v>
      </c>
      <c r="P258" s="159"/>
      <c r="Q258" s="163">
        <v>115</v>
      </c>
      <c r="R258" s="159"/>
      <c r="S258" s="163">
        <v>115</v>
      </c>
      <c r="T258" s="159"/>
      <c r="U258" s="163">
        <v>115</v>
      </c>
      <c r="V258" s="160"/>
      <c r="W258" s="21">
        <f>_xlfn.IFNA(VLOOKUP($N258,_2021_luik_II[#All],2,FALSE),0)</f>
        <v>0</v>
      </c>
      <c r="X258" s="21">
        <f>_xlfn.IFNA(VLOOKUP($N258,_2021_luik_II[#All],3,FALSE),0)</f>
        <v>0</v>
      </c>
      <c r="Y258" s="21">
        <f>_xlfn.IFNA(VLOOKUP($N258,_2022_luik_II[#All],2,FALSE),0)</f>
        <v>0</v>
      </c>
      <c r="Z258" s="21">
        <f>_xlfn.IFNA(VLOOKUP($N258,_2022_luik_II[#All],3,FALSE),0)</f>
        <v>0</v>
      </c>
      <c r="AA258" s="21">
        <f>_xlfn.IFNA(VLOOKUP($N258,_2023_luik_II[#All],2,FALSE),0)</f>
        <v>0</v>
      </c>
      <c r="AB258" s="21">
        <f>_xlfn.IFNA(VLOOKUP($N258,_2023_luik_II[#All],3,FALSE),0)</f>
        <v>0</v>
      </c>
      <c r="AC258" s="21">
        <f>_xlfn.IFNA(VLOOKUP($N258,_2024_luik_II[#All],2,FALSE),0)</f>
        <v>0</v>
      </c>
      <c r="AD258" s="21">
        <f>_xlfn.IFNA(VLOOKUP($N258,_2024_luik_II[#All],3,FALSE),0)</f>
        <v>0</v>
      </c>
      <c r="AF258" s="30" t="str">
        <f t="shared" ref="AF258" si="164">IF(AND(ISBLANK(D258),SUM(O258:AD258)=0),"Lijn bevat geen gegevens","Lijn bevat gegevens")</f>
        <v>Lijn bevat gegevens</v>
      </c>
    </row>
    <row r="259" spans="1:32" ht="24" customHeight="1" thickBot="1" x14ac:dyDescent="0.35">
      <c r="A259" s="12"/>
      <c r="B259" s="18"/>
      <c r="C259" s="19"/>
      <c r="D259" s="109" t="s">
        <v>86</v>
      </c>
      <c r="E259" s="48"/>
      <c r="F259" s="48"/>
      <c r="G259" s="19"/>
      <c r="H259" s="19"/>
      <c r="I259" s="20"/>
      <c r="J259" s="19"/>
      <c r="K259" s="19"/>
      <c r="L259" s="19"/>
      <c r="M259" s="19"/>
      <c r="N259" s="131" t="s">
        <v>126</v>
      </c>
      <c r="O259" s="164">
        <v>115</v>
      </c>
      <c r="P259" s="165"/>
      <c r="Q259" s="164">
        <v>115</v>
      </c>
      <c r="R259" s="165"/>
      <c r="S259" s="164">
        <v>115</v>
      </c>
      <c r="T259" s="165"/>
      <c r="U259" s="164">
        <v>115</v>
      </c>
      <c r="V259" s="166"/>
      <c r="W259" s="21">
        <f>_xlfn.IFNA(VLOOKUP($N259,_2021_luik_II[#All],2,FALSE),0)</f>
        <v>0</v>
      </c>
      <c r="X259" s="21">
        <f>_xlfn.IFNA(VLOOKUP($N259,_2021_luik_II[#All],3,FALSE),0)</f>
        <v>0</v>
      </c>
      <c r="Y259" s="21">
        <f>_xlfn.IFNA(VLOOKUP($N259,_2022_luik_II[#All],2,FALSE),0)</f>
        <v>0</v>
      </c>
      <c r="Z259" s="21">
        <f>_xlfn.IFNA(VLOOKUP($N259,_2022_luik_II[#All],3,FALSE),0)</f>
        <v>0</v>
      </c>
      <c r="AA259" s="21">
        <f>_xlfn.IFNA(VLOOKUP($N259,_2023_luik_II[#All],2,FALSE),0)</f>
        <v>0</v>
      </c>
      <c r="AB259" s="21">
        <f>_xlfn.IFNA(VLOOKUP($N259,_2023_luik_II[#All],3,FALSE),0)</f>
        <v>0</v>
      </c>
      <c r="AC259" s="21">
        <f>_xlfn.IFNA(VLOOKUP($N259,_2024_luik_II[#All],2,FALSE),0)</f>
        <v>0</v>
      </c>
      <c r="AD259" s="21">
        <f>_xlfn.IFNA(VLOOKUP($N259,_2024_luik_II[#All],3,FALSE),0)</f>
        <v>0</v>
      </c>
      <c r="AF259" s="30" t="str">
        <f t="shared" si="128"/>
        <v>Lijn bevat gegevens</v>
      </c>
    </row>
    <row r="260" spans="1:32" ht="24" customHeight="1" thickBot="1" x14ac:dyDescent="0.35">
      <c r="A260" s="12"/>
      <c r="B260" s="18"/>
      <c r="C260" s="19"/>
      <c r="D260" s="110" t="s">
        <v>87</v>
      </c>
      <c r="E260" s="48"/>
      <c r="F260" s="48"/>
      <c r="G260" s="19"/>
      <c r="H260" s="19"/>
      <c r="I260" s="20"/>
      <c r="J260" s="19"/>
      <c r="K260" s="19"/>
      <c r="L260" s="19"/>
      <c r="M260" s="19"/>
      <c r="N260" s="45"/>
      <c r="O260" s="167">
        <f t="shared" ref="O260:AD260" si="165">SUM(O261:O261)</f>
        <v>0</v>
      </c>
      <c r="P260" s="167">
        <f t="shared" si="165"/>
        <v>0</v>
      </c>
      <c r="Q260" s="167">
        <f t="shared" si="165"/>
        <v>0</v>
      </c>
      <c r="R260" s="167">
        <f t="shared" si="165"/>
        <v>0</v>
      </c>
      <c r="S260" s="167">
        <f t="shared" si="165"/>
        <v>0</v>
      </c>
      <c r="T260" s="167">
        <f t="shared" si="165"/>
        <v>0</v>
      </c>
      <c r="U260" s="167">
        <f t="shared" si="165"/>
        <v>0</v>
      </c>
      <c r="V260" s="167">
        <f t="shared" si="165"/>
        <v>0</v>
      </c>
      <c r="W260" s="69">
        <f t="shared" si="165"/>
        <v>0</v>
      </c>
      <c r="X260" s="69">
        <f t="shared" si="165"/>
        <v>0</v>
      </c>
      <c r="Y260" s="69">
        <f t="shared" si="165"/>
        <v>0</v>
      </c>
      <c r="Z260" s="69">
        <f t="shared" si="165"/>
        <v>0</v>
      </c>
      <c r="AA260" s="69">
        <f t="shared" si="165"/>
        <v>0</v>
      </c>
      <c r="AB260" s="69">
        <f t="shared" si="165"/>
        <v>0</v>
      </c>
      <c r="AC260" s="69">
        <f t="shared" si="165"/>
        <v>0</v>
      </c>
      <c r="AD260" s="69">
        <f t="shared" si="165"/>
        <v>0</v>
      </c>
      <c r="AF260" s="30" t="str">
        <f t="shared" ref="AF260" si="166">IF(AND(ISBLANK(D260),SUM(O260:AD260)=0),"Lijn bevat geen gegevens","Lijn bevat gegevens")</f>
        <v>Lijn bevat gegevens</v>
      </c>
    </row>
    <row r="261" spans="1:32" ht="24" customHeight="1" thickBot="1" x14ac:dyDescent="0.35">
      <c r="A261" s="12"/>
      <c r="B261" s="18"/>
      <c r="C261" s="19"/>
      <c r="D261" s="109" t="s">
        <v>88</v>
      </c>
      <c r="E261" s="48"/>
      <c r="F261" s="48"/>
      <c r="G261" s="19"/>
      <c r="H261" s="19"/>
      <c r="I261" s="20"/>
      <c r="J261" s="19"/>
      <c r="K261" s="19"/>
      <c r="L261" s="19"/>
      <c r="M261" s="19"/>
      <c r="N261" s="47" t="s">
        <v>127</v>
      </c>
      <c r="O261" s="145"/>
      <c r="P261" s="145"/>
      <c r="Q261" s="145"/>
      <c r="R261" s="146"/>
      <c r="S261" s="145"/>
      <c r="T261" s="146"/>
      <c r="U261" s="145"/>
      <c r="V261" s="146"/>
      <c r="W261" s="21">
        <f>_xlfn.IFNA(VLOOKUP($N261,_2021_luik_II[#All],2,FALSE),0)</f>
        <v>0</v>
      </c>
      <c r="X261" s="21">
        <f>_xlfn.IFNA(VLOOKUP($N261,_2021_luik_II[#All],3,FALSE),0)</f>
        <v>0</v>
      </c>
      <c r="Y261" s="21">
        <f>_xlfn.IFNA(VLOOKUP($N261,_2022_luik_II[#All],2,FALSE),0)</f>
        <v>0</v>
      </c>
      <c r="Z261" s="21">
        <f>_xlfn.IFNA(VLOOKUP($N261,_2022_luik_II[#All],3,FALSE),0)</f>
        <v>0</v>
      </c>
      <c r="AA261" s="21">
        <f>_xlfn.IFNA(VLOOKUP($N261,_2023_luik_II[#All],2,FALSE),0)</f>
        <v>0</v>
      </c>
      <c r="AB261" s="21">
        <f>_xlfn.IFNA(VLOOKUP($N261,_2023_luik_II[#All],3,FALSE),0)</f>
        <v>0</v>
      </c>
      <c r="AC261" s="21">
        <f>_xlfn.IFNA(VLOOKUP($N261,_2024_luik_II[#All],2,FALSE),0)</f>
        <v>0</v>
      </c>
      <c r="AD261" s="21">
        <f>_xlfn.IFNA(VLOOKUP($N261,_2024_luik_II[#All],3,FALSE),0)</f>
        <v>0</v>
      </c>
      <c r="AF261" s="30" t="str">
        <f t="shared" si="128"/>
        <v>Lijn bevat gegevens</v>
      </c>
    </row>
    <row r="262" spans="1:32" ht="24" customHeight="1" thickBot="1" x14ac:dyDescent="0.35">
      <c r="A262" s="12"/>
      <c r="B262" s="18"/>
      <c r="C262" s="19"/>
      <c r="D262" s="110" t="s">
        <v>64</v>
      </c>
      <c r="E262" s="48"/>
      <c r="F262" s="48"/>
      <c r="G262" s="19"/>
      <c r="H262" s="19"/>
      <c r="I262" s="20"/>
      <c r="J262" s="19"/>
      <c r="K262" s="19"/>
      <c r="L262" s="19"/>
      <c r="M262" s="19"/>
      <c r="N262" s="45"/>
      <c r="O262" s="136">
        <f t="shared" ref="O262:AD262" si="167">SUM(O263:O266)</f>
        <v>18530</v>
      </c>
      <c r="P262" s="136">
        <f t="shared" si="167"/>
        <v>3300</v>
      </c>
      <c r="Q262" s="136">
        <f t="shared" si="167"/>
        <v>18530</v>
      </c>
      <c r="R262" s="136">
        <f t="shared" si="167"/>
        <v>3300</v>
      </c>
      <c r="S262" s="136">
        <f t="shared" si="167"/>
        <v>18530</v>
      </c>
      <c r="T262" s="136">
        <f t="shared" si="167"/>
        <v>3300</v>
      </c>
      <c r="U262" s="136">
        <f t="shared" si="167"/>
        <v>18530</v>
      </c>
      <c r="V262" s="136">
        <f t="shared" si="167"/>
        <v>3300</v>
      </c>
      <c r="W262" s="69">
        <f>SUM(W263:W266)</f>
        <v>0</v>
      </c>
      <c r="X262" s="69">
        <f t="shared" si="167"/>
        <v>0</v>
      </c>
      <c r="Y262" s="69">
        <f t="shared" si="167"/>
        <v>0</v>
      </c>
      <c r="Z262" s="69">
        <f t="shared" si="167"/>
        <v>0</v>
      </c>
      <c r="AA262" s="69">
        <f t="shared" si="167"/>
        <v>0</v>
      </c>
      <c r="AB262" s="69">
        <f t="shared" si="167"/>
        <v>0</v>
      </c>
      <c r="AC262" s="69">
        <f t="shared" si="167"/>
        <v>0</v>
      </c>
      <c r="AD262" s="69">
        <f t="shared" si="167"/>
        <v>0</v>
      </c>
      <c r="AF262" s="30" t="str">
        <f t="shared" ref="AF262" si="168">IF(AND(ISBLANK(D262),SUM(O262:AD262)=0),"Lijn bevat geen gegevens","Lijn bevat gegevens")</f>
        <v>Lijn bevat gegevens</v>
      </c>
    </row>
    <row r="263" spans="1:32" ht="24" customHeight="1" thickBot="1" x14ac:dyDescent="0.35">
      <c r="A263" s="12"/>
      <c r="B263" s="18"/>
      <c r="C263" s="19"/>
      <c r="D263" s="109" t="s">
        <v>89</v>
      </c>
      <c r="E263" s="48"/>
      <c r="F263" s="48"/>
      <c r="G263" s="19"/>
      <c r="H263" s="19"/>
      <c r="I263" s="20"/>
      <c r="J263" s="19"/>
      <c r="K263" s="19"/>
      <c r="L263" s="19"/>
      <c r="M263" s="19"/>
      <c r="N263" s="47" t="s">
        <v>128</v>
      </c>
      <c r="O263" s="145">
        <f>100+410+16000</f>
        <v>16510</v>
      </c>
      <c r="P263" s="146"/>
      <c r="Q263" s="145">
        <f>100+410+16000</f>
        <v>16510</v>
      </c>
      <c r="R263" s="146"/>
      <c r="S263" s="145">
        <f>100+410+16000</f>
        <v>16510</v>
      </c>
      <c r="T263" s="146"/>
      <c r="U263" s="145">
        <f>100+410+16000</f>
        <v>16510</v>
      </c>
      <c r="V263" s="146"/>
      <c r="W263" s="21">
        <f>_xlfn.IFNA(VLOOKUP($N263,_2021_luik_II[#All],2,FALSE),0)</f>
        <v>0</v>
      </c>
      <c r="X263" s="21">
        <f>_xlfn.IFNA(VLOOKUP($N263,_2021_luik_II[#All],3,FALSE),0)</f>
        <v>0</v>
      </c>
      <c r="Y263" s="21">
        <f>_xlfn.IFNA(VLOOKUP($N263,_2022_luik_II[#All],2,FALSE),0)</f>
        <v>0</v>
      </c>
      <c r="Z263" s="21">
        <f>_xlfn.IFNA(VLOOKUP($N263,_2022_luik_II[#All],3,FALSE),0)</f>
        <v>0</v>
      </c>
      <c r="AA263" s="21">
        <f>_xlfn.IFNA(VLOOKUP($N263,_2023_luik_II[#All],2,FALSE),0)</f>
        <v>0</v>
      </c>
      <c r="AB263" s="21">
        <f>_xlfn.IFNA(VLOOKUP($N263,_2023_luik_II[#All],3,FALSE),0)</f>
        <v>0</v>
      </c>
      <c r="AC263" s="21">
        <f>_xlfn.IFNA(VLOOKUP($N263,_2024_luik_II[#All],2,FALSE),0)</f>
        <v>0</v>
      </c>
      <c r="AD263" s="21">
        <f>_xlfn.IFNA(VLOOKUP($N263,_2024_luik_II[#All],3,FALSE),0)</f>
        <v>0</v>
      </c>
      <c r="AF263" s="30" t="str">
        <f t="shared" si="128"/>
        <v>Lijn bevat gegevens</v>
      </c>
    </row>
    <row r="264" spans="1:32" ht="24" customHeight="1" thickBot="1" x14ac:dyDescent="0.35">
      <c r="A264" s="12"/>
      <c r="B264" s="18"/>
      <c r="C264" s="19"/>
      <c r="D264" s="109" t="s">
        <v>90</v>
      </c>
      <c r="E264" s="48"/>
      <c r="F264" s="48"/>
      <c r="G264" s="19"/>
      <c r="H264" s="19"/>
      <c r="I264" s="20"/>
      <c r="J264" s="19"/>
      <c r="K264" s="19"/>
      <c r="L264" s="19"/>
      <c r="M264" s="19"/>
      <c r="N264" s="47" t="s">
        <v>129</v>
      </c>
      <c r="O264" s="145"/>
      <c r="P264" s="145">
        <v>3300</v>
      </c>
      <c r="Q264" s="145"/>
      <c r="R264" s="146">
        <v>3300</v>
      </c>
      <c r="S264" s="145"/>
      <c r="T264" s="146">
        <v>3300</v>
      </c>
      <c r="U264" s="145"/>
      <c r="V264" s="146">
        <v>3300</v>
      </c>
      <c r="W264" s="21">
        <f>_xlfn.IFNA(VLOOKUP($N264,_2021_luik_II[#All],2,FALSE),0)</f>
        <v>0</v>
      </c>
      <c r="X264" s="21">
        <f>_xlfn.IFNA(VLOOKUP($N264,_2021_luik_II[#All],3,FALSE),0)</f>
        <v>0</v>
      </c>
      <c r="Y264" s="21">
        <f>_xlfn.IFNA(VLOOKUP($N264,_2022_luik_II[#All],2,FALSE),0)</f>
        <v>0</v>
      </c>
      <c r="Z264" s="21">
        <f>_xlfn.IFNA(VLOOKUP($N264,_2022_luik_II[#All],3,FALSE),0)</f>
        <v>0</v>
      </c>
      <c r="AA264" s="21">
        <f>_xlfn.IFNA(VLOOKUP($N264,_2023_luik_II[#All],2,FALSE),0)</f>
        <v>0</v>
      </c>
      <c r="AB264" s="21">
        <f>_xlfn.IFNA(VLOOKUP($N264,_2023_luik_II[#All],3,FALSE),0)</f>
        <v>0</v>
      </c>
      <c r="AC264" s="21">
        <f>_xlfn.IFNA(VLOOKUP($N264,_2024_luik_II[#All],2,FALSE),0)</f>
        <v>0</v>
      </c>
      <c r="AD264" s="21">
        <f>_xlfn.IFNA(VLOOKUP($N264,_2024_luik_II[#All],3,FALSE),0)</f>
        <v>0</v>
      </c>
      <c r="AF264" s="30" t="str">
        <f t="shared" ref="AF264" si="169">IF(AND(ISBLANK(D264),SUM(O264:AD264)=0),"Lijn bevat geen gegevens","Lijn bevat gegevens")</f>
        <v>Lijn bevat gegevens</v>
      </c>
    </row>
    <row r="265" spans="1:32" ht="24" customHeight="1" thickBot="1" x14ac:dyDescent="0.35">
      <c r="A265" s="12"/>
      <c r="B265" s="18"/>
      <c r="C265" s="19"/>
      <c r="D265" s="109" t="s">
        <v>91</v>
      </c>
      <c r="E265" s="48"/>
      <c r="F265" s="48"/>
      <c r="G265" s="19"/>
      <c r="H265" s="19"/>
      <c r="I265" s="20"/>
      <c r="J265" s="19"/>
      <c r="K265" s="19"/>
      <c r="L265" s="19"/>
      <c r="M265" s="19"/>
      <c r="N265" s="47" t="s">
        <v>130</v>
      </c>
      <c r="O265" s="145">
        <f>820+1200</f>
        <v>2020</v>
      </c>
      <c r="P265" s="146"/>
      <c r="Q265" s="145">
        <f>820+1200</f>
        <v>2020</v>
      </c>
      <c r="R265" s="146"/>
      <c r="S265" s="145">
        <f>820+1200</f>
        <v>2020</v>
      </c>
      <c r="T265" s="146"/>
      <c r="U265" s="145">
        <f>820+1200</f>
        <v>2020</v>
      </c>
      <c r="V265" s="146"/>
      <c r="W265" s="21">
        <f>_xlfn.IFNA(VLOOKUP($N265,_2021_luik_II[#All],2,FALSE),0)</f>
        <v>0</v>
      </c>
      <c r="X265" s="21">
        <f>_xlfn.IFNA(VLOOKUP($N265,_2021_luik_II[#All],3,FALSE),0)</f>
        <v>0</v>
      </c>
      <c r="Y265" s="21">
        <f>_xlfn.IFNA(VLOOKUP($N265,_2022_luik_II[#All],2,FALSE),0)</f>
        <v>0</v>
      </c>
      <c r="Z265" s="21">
        <f>_xlfn.IFNA(VLOOKUP($N265,_2022_luik_II[#All],3,FALSE),0)</f>
        <v>0</v>
      </c>
      <c r="AA265" s="21">
        <f>_xlfn.IFNA(VLOOKUP($N265,_2023_luik_II[#All],2,FALSE),0)</f>
        <v>0</v>
      </c>
      <c r="AB265" s="21">
        <f>_xlfn.IFNA(VLOOKUP($N265,_2023_luik_II[#All],3,FALSE),0)</f>
        <v>0</v>
      </c>
      <c r="AC265" s="21">
        <f>_xlfn.IFNA(VLOOKUP($N265,_2024_luik_II[#All],2,FALSE),0)</f>
        <v>0</v>
      </c>
      <c r="AD265" s="21">
        <f>_xlfn.IFNA(VLOOKUP($N265,_2024_luik_II[#All],3,FALSE),0)</f>
        <v>0</v>
      </c>
      <c r="AF265" s="30" t="str">
        <f t="shared" si="128"/>
        <v>Lijn bevat gegevens</v>
      </c>
    </row>
    <row r="266" spans="1:32" ht="24" customHeight="1" thickBot="1" x14ac:dyDescent="0.35">
      <c r="A266" s="12"/>
      <c r="B266" s="18"/>
      <c r="C266" s="19"/>
      <c r="D266" s="112" t="s">
        <v>92</v>
      </c>
      <c r="E266" s="48"/>
      <c r="F266" s="48"/>
      <c r="G266" s="19"/>
      <c r="H266" s="19"/>
      <c r="I266" s="20"/>
      <c r="J266" s="19"/>
      <c r="K266" s="19"/>
      <c r="L266" s="19"/>
      <c r="M266" s="19"/>
      <c r="N266" s="47" t="s">
        <v>131</v>
      </c>
      <c r="O266" s="145"/>
      <c r="P266" s="146"/>
      <c r="Q266" s="145"/>
      <c r="R266" s="146"/>
      <c r="S266" s="145"/>
      <c r="T266" s="146"/>
      <c r="U266" s="145"/>
      <c r="V266" s="146"/>
      <c r="W266" s="21">
        <f>_xlfn.IFNA(VLOOKUP($N266,_2021_luik_II[#All],2,FALSE),0)</f>
        <v>0</v>
      </c>
      <c r="X266" s="21">
        <f>_xlfn.IFNA(VLOOKUP($N266,_2021_luik_II[#All],3,FALSE),0)</f>
        <v>0</v>
      </c>
      <c r="Y266" s="21">
        <f>_xlfn.IFNA(VLOOKUP($N266,_2022_luik_II[#All],2,FALSE),0)</f>
        <v>0</v>
      </c>
      <c r="Z266" s="21">
        <f>_xlfn.IFNA(VLOOKUP($N266,_2022_luik_II[#All],3,FALSE),0)</f>
        <v>0</v>
      </c>
      <c r="AA266" s="21">
        <f>_xlfn.IFNA(VLOOKUP($N266,_2023_luik_II[#All],2,FALSE),0)</f>
        <v>0</v>
      </c>
      <c r="AB266" s="21">
        <f>_xlfn.IFNA(VLOOKUP($N266,_2023_luik_II[#All],3,FALSE),0)</f>
        <v>0</v>
      </c>
      <c r="AC266" s="21">
        <f>_xlfn.IFNA(VLOOKUP($N266,_2024_luik_II[#All],2,FALSE),0)</f>
        <v>0</v>
      </c>
      <c r="AD266" s="21">
        <f>_xlfn.IFNA(VLOOKUP($N266,_2024_luik_II[#All],3,FALSE),0)</f>
        <v>0</v>
      </c>
      <c r="AF266" s="30" t="str">
        <f t="shared" ref="AF266" si="170">IF(AND(ISBLANK(D266),SUM(O266:AD266)=0),"Lijn bevat geen gegevens","Lijn bevat gegevens")</f>
        <v>Lijn bevat gegevens</v>
      </c>
    </row>
    <row r="267" spans="1:32" ht="24" customHeight="1" thickBot="1" x14ac:dyDescent="0.35">
      <c r="A267" s="32" t="s">
        <v>37</v>
      </c>
      <c r="B267" s="33"/>
      <c r="C267" s="33"/>
      <c r="D267" s="196"/>
      <c r="E267" s="197"/>
      <c r="F267" s="196"/>
      <c r="G267" s="196"/>
      <c r="H267" s="196"/>
      <c r="I267" s="34"/>
      <c r="J267" s="39"/>
      <c r="K267" s="39"/>
      <c r="L267" s="39"/>
      <c r="M267" s="39"/>
      <c r="N267" s="35"/>
      <c r="O267" s="168">
        <f>O4+O29+O79+O101+O125+O155+O178+O210</f>
        <v>1112843.08</v>
      </c>
      <c r="P267" s="168">
        <f t="shared" ref="P267:V267" si="171">P4+P29+P79+P101+P125+P155+P178+P210</f>
        <v>1101193.0699999998</v>
      </c>
      <c r="Q267" s="168">
        <f t="shared" si="171"/>
        <v>1156974.68</v>
      </c>
      <c r="R267" s="168">
        <f t="shared" si="171"/>
        <v>1141943.07</v>
      </c>
      <c r="S267" s="168">
        <f t="shared" si="171"/>
        <v>1242464.3799999999</v>
      </c>
      <c r="T267" s="168">
        <f t="shared" si="171"/>
        <v>1137768.54</v>
      </c>
      <c r="U267" s="168">
        <f t="shared" si="171"/>
        <v>1252029.5999999999</v>
      </c>
      <c r="V267" s="168">
        <f t="shared" si="171"/>
        <v>1201634.6200000001</v>
      </c>
      <c r="W267" s="36">
        <f t="shared" ref="W267:AD267" si="172">W4+W29+W79+W101+W125+W178+W210</f>
        <v>0</v>
      </c>
      <c r="X267" s="36">
        <f t="shared" si="172"/>
        <v>0</v>
      </c>
      <c r="Y267" s="36">
        <f t="shared" si="172"/>
        <v>0</v>
      </c>
      <c r="Z267" s="36">
        <f t="shared" si="172"/>
        <v>0</v>
      </c>
      <c r="AA267" s="36">
        <f t="shared" si="172"/>
        <v>0</v>
      </c>
      <c r="AB267" s="36">
        <f t="shared" si="172"/>
        <v>0</v>
      </c>
      <c r="AC267" s="36">
        <f t="shared" si="172"/>
        <v>0</v>
      </c>
      <c r="AD267" s="36">
        <f t="shared" si="172"/>
        <v>0</v>
      </c>
      <c r="AF267" s="30" t="str">
        <f t="shared" ref="AF267" si="173">IF(AND(ISBLANK(D267),SUM(O267:AD267)=0),"Lijn bevat geen gegevens","Lijn bevat gegevens")</f>
        <v>Lijn bevat gegevens</v>
      </c>
    </row>
    <row r="268" spans="1:32" ht="15.75" customHeight="1" x14ac:dyDescent="0.3">
      <c r="N268" s="130" t="s">
        <v>511</v>
      </c>
      <c r="O268" s="169">
        <f>P267-O267</f>
        <v>-11650.010000000242</v>
      </c>
      <c r="P268" s="169"/>
      <c r="Q268" s="169">
        <f>R267-Q267</f>
        <v>-15031.60999999987</v>
      </c>
      <c r="R268" s="169"/>
      <c r="S268" s="169">
        <f>T267-S267</f>
        <v>-104695.83999999985</v>
      </c>
      <c r="T268" s="169"/>
      <c r="U268" s="169">
        <f>V267-U267</f>
        <v>-50394.979999999749</v>
      </c>
      <c r="V268" s="169"/>
      <c r="W268" s="37"/>
    </row>
  </sheetData>
  <autoFilter ref="AF3:AF267" xr:uid="{4DEE8503-9B7F-4D7E-9E8F-9400E71881DD}"/>
  <mergeCells count="57">
    <mergeCell ref="D267:H267"/>
    <mergeCell ref="D210:H210"/>
    <mergeCell ref="D139:H139"/>
    <mergeCell ref="D148:H148"/>
    <mergeCell ref="D150:H150"/>
    <mergeCell ref="D152:H152"/>
    <mergeCell ref="D175:I175"/>
    <mergeCell ref="D155:H155"/>
    <mergeCell ref="D156:H156"/>
    <mergeCell ref="D159:H159"/>
    <mergeCell ref="D166:I166"/>
    <mergeCell ref="D173:I173"/>
    <mergeCell ref="D125:H125"/>
    <mergeCell ref="D126:H126"/>
    <mergeCell ref="D132:H132"/>
    <mergeCell ref="D110:H110"/>
    <mergeCell ref="D121:H121"/>
    <mergeCell ref="D114:H114"/>
    <mergeCell ref="D107:H107"/>
    <mergeCell ref="D47:H47"/>
    <mergeCell ref="D52:H52"/>
    <mergeCell ref="D57:H57"/>
    <mergeCell ref="D71:H71"/>
    <mergeCell ref="D84:H84"/>
    <mergeCell ref="D98:H98"/>
    <mergeCell ref="D101:H101"/>
    <mergeCell ref="D102:H102"/>
    <mergeCell ref="D80:H80"/>
    <mergeCell ref="D79:H79"/>
    <mergeCell ref="D66:H66"/>
    <mergeCell ref="D62:H62"/>
    <mergeCell ref="D90:H90"/>
    <mergeCell ref="D43:H43"/>
    <mergeCell ref="D15:H15"/>
    <mergeCell ref="D9:H9"/>
    <mergeCell ref="AC2:AD2"/>
    <mergeCell ref="E2:H2"/>
    <mergeCell ref="D29:H29"/>
    <mergeCell ref="D30:H30"/>
    <mergeCell ref="D24:H24"/>
    <mergeCell ref="D35:H35"/>
    <mergeCell ref="D19:H19"/>
    <mergeCell ref="W1:AD1"/>
    <mergeCell ref="D1:V1"/>
    <mergeCell ref="D4:H4"/>
    <mergeCell ref="D5:H5"/>
    <mergeCell ref="N2:N3"/>
    <mergeCell ref="O2:P2"/>
    <mergeCell ref="Q2:R2"/>
    <mergeCell ref="Y2:Z2"/>
    <mergeCell ref="AA2:AB2"/>
    <mergeCell ref="W2:X2"/>
    <mergeCell ref="U2:V2"/>
    <mergeCell ref="S2:T2"/>
    <mergeCell ref="A2:D2"/>
    <mergeCell ref="I2:I3"/>
    <mergeCell ref="J2:M2"/>
  </mergeCells>
  <phoneticPr fontId="15" type="noConversion"/>
  <conditionalFormatting sqref="AF4:AF267">
    <cfRule type="containsText" dxfId="1" priority="1" operator="containsText" text="Lijn bevat gegevens">
      <formula>NOT(ISERROR(SEARCH("Lijn bevat gegevens",AF4)))</formula>
    </cfRule>
    <cfRule type="containsText" dxfId="0" priority="2" operator="containsText" text="Lijn bevat geen gegevens">
      <formula>NOT(ISERROR(SEARCH("Lijn bevat geen gegevens",AF4)))</formula>
    </cfRule>
  </conditionalFormatting>
  <pageMargins left="0.70866141732283472" right="0.70866141732283472" top="0.74803149606299213" bottom="0.74803149606299213" header="0.31496062992125984" footer="0.31496062992125984"/>
  <pageSetup paperSize="8" scale="65" orientation="landscape" r:id="rId1"/>
  <ignoredErrors>
    <ignoredError sqref="Q224 S224 U224 P228 Q228:R228 T228 Q229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F5FE7-EDCF-4729-9A19-9CB831B6372D}">
  <sheetPr>
    <tabColor theme="4" tint="0.59999389629810485"/>
  </sheetPr>
  <dimension ref="A1:C1"/>
  <sheetViews>
    <sheetView workbookViewId="0">
      <selection activeCell="A14" sqref="A14"/>
    </sheetView>
  </sheetViews>
  <sheetFormatPr defaultRowHeight="14.4" x14ac:dyDescent="0.3"/>
  <cols>
    <col min="1" max="1" width="18.44140625" bestFit="1" customWidth="1"/>
    <col min="2" max="2" width="14.88671875" bestFit="1" customWidth="1"/>
    <col min="3" max="3" width="10" bestFit="1" customWidth="1"/>
    <col min="4" max="4" width="14.88671875" bestFit="1" customWidth="1"/>
  </cols>
  <sheetData>
    <row r="1" spans="1:3" x14ac:dyDescent="0.3">
      <c r="A1" t="s">
        <v>0</v>
      </c>
      <c r="B1" t="s">
        <v>132</v>
      </c>
      <c r="C1" t="s">
        <v>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A42EF-FBBE-4896-A3EB-457D48D492F0}">
  <sheetPr>
    <tabColor theme="4" tint="0.59999389629810485"/>
  </sheetPr>
  <dimension ref="A1:C1"/>
  <sheetViews>
    <sheetView workbookViewId="0">
      <selection activeCell="A2" sqref="A2:XFD163"/>
    </sheetView>
  </sheetViews>
  <sheetFormatPr defaultRowHeight="14.4" x14ac:dyDescent="0.3"/>
  <cols>
    <col min="1" max="1" width="18.44140625" bestFit="1" customWidth="1"/>
    <col min="2" max="2" width="14.88671875" bestFit="1" customWidth="1"/>
    <col min="3" max="4" width="10" bestFit="1" customWidth="1"/>
    <col min="5" max="5" width="14.88671875" bestFit="1" customWidth="1"/>
  </cols>
  <sheetData>
    <row r="1" spans="1:3" x14ac:dyDescent="0.3">
      <c r="A1" t="s">
        <v>0</v>
      </c>
      <c r="B1" t="s">
        <v>132</v>
      </c>
      <c r="C1" t="s">
        <v>1</v>
      </c>
    </row>
  </sheetData>
  <phoneticPr fontId="15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E4848-5F9F-4FFF-A6C4-068B843855E4}">
  <sheetPr>
    <tabColor theme="4" tint="0.59999389629810485"/>
  </sheetPr>
  <dimension ref="A1:C1"/>
  <sheetViews>
    <sheetView workbookViewId="0">
      <selection activeCell="A2" sqref="A2:XFD2"/>
    </sheetView>
  </sheetViews>
  <sheetFormatPr defaultRowHeight="14.4" x14ac:dyDescent="0.3"/>
  <cols>
    <col min="1" max="1" width="18.44140625" bestFit="1" customWidth="1"/>
    <col min="2" max="2" width="14.88671875" bestFit="1" customWidth="1"/>
    <col min="3" max="3" width="10" bestFit="1" customWidth="1"/>
  </cols>
  <sheetData>
    <row r="1" spans="1:3" x14ac:dyDescent="0.3">
      <c r="A1" t="s">
        <v>0</v>
      </c>
      <c r="B1" t="s">
        <v>132</v>
      </c>
      <c r="C1" t="s">
        <v>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25D7B-AADC-4127-A085-E1F6D46C7D09}">
  <sheetPr>
    <tabColor theme="4" tint="0.59999389629810485"/>
  </sheetPr>
  <dimension ref="A1:B1"/>
  <sheetViews>
    <sheetView workbookViewId="0"/>
  </sheetViews>
  <sheetFormatPr defaultRowHeight="14.4" x14ac:dyDescent="0.3"/>
  <cols>
    <col min="1" max="1" width="18.44140625" bestFit="1" customWidth="1"/>
    <col min="2" max="2" width="9.44140625" bestFit="1" customWidth="1"/>
    <col min="3" max="3" width="14.88671875" bestFit="1" customWidth="1"/>
  </cols>
  <sheetData>
    <row r="1" spans="1:2" x14ac:dyDescent="0.3">
      <c r="A1" t="s">
        <v>0</v>
      </c>
      <c r="B1" t="s">
        <v>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21ECC5C3388478091A6C687ED9663" ma:contentTypeVersion="30" ma:contentTypeDescription="Create a new document." ma:contentTypeScope="" ma:versionID="d9a4f0cd9c1cd2a0de99bbe61eb33f96">
  <xsd:schema xmlns:xsd="http://www.w3.org/2001/XMLSchema" xmlns:xs="http://www.w3.org/2001/XMLSchema" xmlns:p="http://schemas.microsoft.com/office/2006/metadata/properties" xmlns:ns1="http://schemas.microsoft.com/sharepoint/v3" xmlns:ns2="232a1138-5075-4f00-a01d-bc25564fea56" xmlns:ns3="4827f5cc-2bb1-4ab7-9cf3-74ddb9999eb4" targetNamespace="http://schemas.microsoft.com/office/2006/metadata/properties" ma:root="true" ma:fieldsID="25a137812f069e3b12d65b4368069c45" ns1:_="" ns2:_="" ns3:_="">
    <xsd:import namespace="http://schemas.microsoft.com/sharepoint/v3"/>
    <xsd:import namespace="232a1138-5075-4f00-a01d-bc25564fea56"/>
    <xsd:import namespace="4827f5cc-2bb1-4ab7-9cf3-74ddb9999e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Sporttak" minOccurs="0"/>
                <xsd:element ref="ns2:Datum" minOccurs="0"/>
                <xsd:element ref="ns2:Onderdeel" minOccurs="0"/>
                <xsd:element ref="ns2:MediaServiceObjectDetectorVersions" minOccurs="0"/>
                <xsd:element ref="ns2:Trekker" minOccurs="0"/>
                <xsd:element ref="ns2:MediaServiceSearchProperties" minOccurs="0"/>
                <xsd:element ref="ns2:MediaServiceBillingMetadata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31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32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33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34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35" nillable="true" ma:displayName="Number of Likes" ma:internalName="LikesCount">
      <xsd:simpleType>
        <xsd:restriction base="dms:Unknown"/>
      </xsd:simpleType>
    </xsd:element>
    <xsd:element name="LikedBy" ma:index="36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a1138-5075-4f00-a01d-bc25564fea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79c1f71-01c8-4970-8991-b376728a65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porttak" ma:index="24" nillable="true" ma:displayName="Sporttak" ma:format="Dropdown" ma:internalName="Sporttak">
      <xsd:simpleType>
        <xsd:restriction base="dms:Text">
          <xsd:maxLength value="255"/>
        </xsd:restriction>
      </xsd:simpleType>
    </xsd:element>
    <xsd:element name="Datum" ma:index="25" nillable="true" ma:displayName="Datum" ma:description="Jaartal" ma:format="Dropdown" ma:internalName="Datum">
      <xsd:simpleType>
        <xsd:restriction base="dms:Choice"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Onderdeel" ma:index="26" nillable="true" ma:displayName="Onderdeel" ma:format="Dropdown" ma:internalName="Onderdeel">
      <xsd:simpleType>
        <xsd:restriction base="dms:Text">
          <xsd:maxLength value="255"/>
        </xsd:restriction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rekker" ma:index="28" nillable="true" ma:displayName="Trekker" ma:format="Dropdown" ma:list="UserInfo" ma:SharePointGroup="0" ma:internalName="Trekk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7f5cc-2bb1-4ab7-9cf3-74ddb9999eb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25fbd0a-d116-413c-93fa-5e5f32a862f3}" ma:internalName="TaxCatchAll" ma:showField="CatchAllData" ma:web="4827f5cc-2bb1-4ab7-9cf3-74ddb9999e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 xmlns="232a1138-5075-4f00-a01d-bc25564fea56" xsi:nil="true"/>
    <TaxCatchAll xmlns="4827f5cc-2bb1-4ab7-9cf3-74ddb9999eb4" xsi:nil="true"/>
    <Onderdeel xmlns="232a1138-5075-4f00-a01d-bc25564fea56" xsi:nil="true"/>
    <Sporttak xmlns="232a1138-5075-4f00-a01d-bc25564fea56" xsi:nil="true"/>
    <lcf76f155ced4ddcb4097134ff3c332f xmlns="232a1138-5075-4f00-a01d-bc25564fea56">
      <Terms xmlns="http://schemas.microsoft.com/office/infopath/2007/PartnerControls"/>
    </lcf76f155ced4ddcb4097134ff3c332f>
    <Trekker xmlns="232a1138-5075-4f00-a01d-bc25564fea56">
      <UserInfo>
        <DisplayName/>
        <AccountId xsi:nil="true"/>
        <AccountType/>
      </UserInfo>
    </Trekker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</documentManagement>
</p:properties>
</file>

<file path=customXml/item4.xml>��< ? x m l   v e r s i o n = " 1 . 0 "   e n c o d i n g = " U T F - 1 6 "   s t a n d a l o n e = " n o " ? > < D a t a M a s h u p   x m l n s = " h t t p : / / s c h e m a s . m i c r o s o f t . c o m / D a t a M a s h u p " > A A A A A B Q K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J i w S g 6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S y 0 D M y N d I z s N G H C d r 4 Z u Y h F B g B H Q y S R R K 0 c S 7 N K S k t S r X L y 9 F 1 c r X R h 3 F t 9 K F + s A M A A A D / / w M A U E s D B B Q A A g A I A A A A I Q A 6 D h h C I w U A A G g 6 A A A T A A A A R m 9 y b X V s Y X M v U 2 V j d G l v b j E u b e x a 6 0 4 j N x T + j 7 T v Y M 3 + a F I N a H M p t K r 4 Q Y D d p W y h B b T 7 A 6 G V M 3 M y O P H Y k e 0 J C 1 G k v k M f o 4 / R N + m T 9 H h u C W R y g S 5 S V x g h C D P H 5 / o d H 3 8 y G g L D p C D n 2 e / G z x s b + p o q C M l F l 3 9 u v m k 2 y C 7 h Y F 5 t E P z q K B T d J Y d f A u B b + 4 l S I M w n q Q Z d K Q e 1 + v j y h M a w 6 x U r v a v J 5 b 4 U B o W u / E z B a + / i d g g k g h v W v 2 N R 6 K G 2 C 9 r l s H W h q N A 9 q e J 9 y Z N Y W D F d s / b 8 8 d h 7 p 6 Q 0 X Q k D B Q M Q T E S e T 4 6 E 2 W 5 v W b m J T 8 b e a a y D a 8 X 6 I 3 x L o g p 5 Y w 0 b + G L m x a 3 k S i E q K L 8 1 D J 8 A C W Q I c 9 I d C B U t l Y g k 7 o K a T O p l 5 H t U R D C k 2 g A Z S C 5 j Y i R E M M I f M 2 n Y C 8 M s A b W 5 V P n E + 4 V S h b + B B t f E Z r i + I K 2 N F X l d 7 o z N e G 5 p J s k z k R y J X B Q I g L I 6 j M 2 z X i e M h o 3 j 8 N 6 q P K A L T O T W u a H K 1 N K P b 5 W M a 5 d z p b / C 9 Y J v d g 6 9 u k + a 9 Z k q T B 3 8 K K W 6 w Q h C 4 K w / W D f f C 8 N C i 8 e c a g 2 F q 6 x H L u / F c I U K v e 0 3 H j H X I I j 3 n g o 0 r S M J I W C P + B a Q I i T / / P E n v r 1 O + F A b 2 e u B 8 A h K w S J 1 j U L d A c N n 2 E Y E v 0 M 2 Q k l M a K 5 7 u Y p m o a I D d 5 K H L M I E W n + 0 D B j l Q D g t 9 A 5 x D Z M g V m l s F R r 3 e t P m s C q z f K N z M c P g V f r U K h 5 h L e 5 Y W r r 8 L 6 K Y Z o H 8 T t v X A 2 k 9 W G 6 z X d q 0 m o F 0 s d N Y v 6 f X W f t D s f Y t E 1 Q E 7 O + / O K x l d L t Y e M L A b C o I s u 1 u a n 2 T y B 7 p P V L r z r Q g N v d p U p a v + L F Y c Y q 5 z X c q I j D Z B H G a M B M B r u C h 9 a v U a B N b i J S P R + g 1 E A U a 1 A j 0 c q M / F U b P Q C f c U G r Q + A 2 o d J t c t n K n 7 I H T + A 7 M c t k S 4 J / S v c E G x o T 1 2 a J E U R r a O L p p f D y L C 1 9 j y N i k a q U j J f T f w V D J M A m w p 6 3 q d M + j O O 1 G d L m C E u k f W B h h h r F r c O 8 X g x z v H C K a 9 4 5 O u p q F b E V S d 9 q z l W T R F E l y 2 E V o R S v R s 1 M J 5 r V X P x 7 R a 6 v e m e I l S j j F B k 8 r h N k W s 7 h c r m S K d G E M b v c p 0 i k V S 1 B s s 7 + g B 5 b b W g P g X o d y n J 3 F 3 L G 5 K T 9 3 0 S i u / n X v z J t O n W M 7 Z W K L B z w G i b l R s y / j L h O Q j R s 7 g 1 d O K X 8 8 N y m L Q T T x c 3 W q 0 G t n Z u f 2 A H X F 6 J u q e W S T 4 I L f E 2 n g 3 N y i A y d S Q N 3 P N Z S x 2 M x p 4 N 7 q 8 d 6 o H p v V Y X / N K d 9 4 2 p R v P G 7 M p y c T e 1 h Z M e U L 5 B y v 3 u 7 L t j h d r 5 F E w n m V d u y I f s K 0 q Q K b x S 3 r 4 1 y c g d o Z x H L 0 C K Q 1 5 q E 2 c 9 z 7 i D M d i x K N E n u C C P P l C 4 + Y u l b t H Z 6 R Z w 7 J a Y Y / k + / J Z u P h i f n V B h M r b M / R l O a T a U r T 0 Z R n p i l N R 1 M c T X E 0 x d E U R 1 M c T X E 0 x d E U R 1 M c T X l h N O W 1 l 9 6 l 8 I Q N y N G R V 8 F W i l u T M p 4 z 3 E E E n k j x U A Z D u J c 4 x G E y z G g H n u j 3 5 o / 8 G U A m F b F 8 w P p s n S c I 5 u z 5 V X 0 h E 3 h n B S i b z + R v b C R N r c p D P 9 N / w O z u F l T L X F r f r N k C x V M P C + f + U 1 E f u p 0 m I c f p V + e d r S f z z p b j n c / M O 1 u O d z r e 6 X i n 4 5 2 O d z r e 6 X i n 4 5 2 O d z r e + T K v x 9 p P p i l t R 1 O e m a a 0 H U 1 x N M X R F E d T H E 1 x N M X R F E d T H E 1 x N O X F X Y 9 N L 7 G I o s O h V K b y k m y 2 B 2 v j 8 s 6 s / D f A 8 l O r / N S e 9 c X q e X A r 1 1 z j V q 7 p b u W + i V u 5 t K C t N Q r a c g X 9 d g r a X q O g b V f Q / 3 N B / w U A A P / / A w B Q S w E C L Q A U A A Y A C A A A A C E A K t 2 q Q N I A A A A 3 A Q A A E w A A A A A A A A A A A A A A A A A A A A A A W 0 N v b n R l b n R f V H l w Z X N d L n h t b F B L A Q I t A B Q A A g A I A A A A I Q A m L B K D r Q A A A P c A A A A S A A A A A A A A A A A A A A A A A A s D A A B D b 2 5 m a W c v U G F j a 2 F n Z S 5 4 b W x Q S w E C L Q A U A A I A C A A A A C E A O g 4 Y Q i M F A A B o O g A A E w A A A A A A A A A A A A A A A A D o A w A A R m 9 y b X V s Y X M v U 2 V j d G l v b j E u b V B L B Q Y A A A A A A w A D A M I A A A A 8 C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P n o A A A A A A A A c e g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i b F 8 y M D I x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E t M D M t M D R U M D c 6 N T U 6 M T Y u N D E 4 O D g y M 1 o i L z 4 8 R W 5 0 c n k g V H l w Z T 0 i R m l s b E N v b H V t b l R 5 c G V z I i B W Y W x 1 Z T 0 i c 0 F 3 W U d B Q U F H Q l F N R 0 F B P T 0 i L z 4 8 R W 5 0 c n k g V H l w Z T 0 i R m l s b E N v b H V t b k 5 h b W V z I i B W Y W x 1 Z T 0 i c 1 s m c X V v d D t H c m 9 v d G J v Z W t y Z W t l b m l u Z y Z x d W 9 0 O y w m c X V v d D t P b X N j a H J p a n Z p b m c g Z 3 J v b 3 R i b 2 V r c m V r Z W 5 p b m c m c X V v d D s s J n F 1 b 3 Q 7 T 2 1 z Y 2 h y a W p 2 a W 5 n I G J v Z W t p b m c m c X V v d D s s J n F 1 b 3 Q 7 Q m 9 l a 2 l u Z 3 N u d W 1 t Z X I m c X V v d D s s J n F 1 b 3 Q 7 Q W 5 h b H l 0 a X N j a G U g Y 2 9 k Z S Z x d W 9 0 O y w m c X V v d D t P b X N j a H J p a n Z p b m c g Y W 5 h b H l 0 a X N j a G U g Y 2 9 k Z S Z x d W 9 0 O y w m c X V v d D t C Z W R y Y W c m c X V v d D s s J n F 1 b 3 Q 7 S m F h c i Z x d W 9 0 O y w m c X V v d D t F Z X J z d G U g d G V r Z W 5 z J n F 1 b 3 Q 7 L C Z x d W 9 0 O 0 t s Y X N z Z S B y Z W t l b m l u Z 3 N 0 Z W x z Z W w m c X V v d D t d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d y b 3 V w S U Q i I F Z h b H V l P S J z N z M w Z D g 0 M z U t Y W F k N i 0 0 M W U x L T g 5 M 2 I t N D Q 3 M j I 0 Z D I z M T I 4 I i 8 + P E V u d H J 5 I F R 5 c G U 9 I l F 1 Z X J 5 S U Q i I F Z h b H V l P S J z N 2 U y Y z U 4 M j g t N T U x N i 0 0 M T l l L T g 2 Z W I t Z D I z Y W V l Y j l l Z T M z I i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m x f M j A y M S 9 U e X B l I G d l d 2 l q e m l n Z C 5 7 R 3 J v b 3 R i b 2 V r c m V r Z W 5 p b m c s M H 0 m c X V v d D s s J n F 1 b 3 Q 7 U 2 V j d G l v b j E v V G J s X z I w M j E v V H l w Z S B n Z X d p a n p p Z 2 Q u e 0 9 t c 2 N o c m l q d m l u Z y B n c m 9 v d G J v Z W t y Z W t l b m l u Z y w x f S Z x d W 9 0 O y w m c X V v d D t T Z W N 0 a W 9 u M S 9 U Y m x f M j A y M S 9 U e X B l I G d l d 2 l q e m l n Z C 5 7 T 2 1 z Y 2 h y a W p 2 a W 5 n I G J v Z W t p b m c s M n 0 m c X V v d D s s J n F 1 b 3 Q 7 U 2 V j d G l v b j E v V G J s X z I w M j E v Q n J v b i 5 7 Q m 9 l a 2 l u Z 3 N u d W 1 t Z X I s M 3 0 m c X V v d D s s J n F 1 b 3 Q 7 U 2 V j d G l v b j E v V G J s X z I w M j E v Q n J v b i 5 7 Q W 5 h b H l 0 a X N j a G U g Y 2 9 k Z S w 0 f S Z x d W 9 0 O y w m c X V v d D t T Z W N 0 a W 9 u M S 9 U Y m x f M j A y M S 9 U e X B l I G d l d 2 l q e m l n Z C 5 7 T 2 1 z Y 2 h y a W p 2 a W 5 n I G F u Y W x 5 d G l z Y 2 h l I G N v Z G U s N X 0 m c X V v d D s s J n F 1 b 3 Q 7 U 2 V j d G l v b j E v V G J s X z I w M j E v V H l w Z S B n Z X d p a n p p Z 2 Q u e 0 J l Z H J h Z y w 2 f S Z x d W 9 0 O y w m c X V v d D t T Z W N 0 a W 9 u M S 9 U Y m x f M j A y M S 9 U e X B l I G d l d 2 l q e m l n Z D E u e 0 p h Y X I s N 3 0 m c X V v d D s s J n F 1 b 3 Q 7 U 2 V j d G l v b j E v V G J s X z I w M j E v S W 5 n Z X Z v Z W d k Z S B l Z X J z d G U g d G V r Z W 5 z L n t F Z X J z d G U g d G V r Z W 5 z L D h 9 J n F 1 b 3 Q 7 L C Z x d W 9 0 O 1 N l Y 3 R p b 2 4 x L 1 R i b F 8 y M D I x L 1 Z v b 3 J 3 Y W F y Z G V s a W p r Z S B r b 2 x v b S B 0 b 2 V n Z X Z v Z W d k L n t L b G F z c 2 U g c m V r Z W 5 p b m d z d G V s c 2 V s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U Y m x f M j A y M S 9 U e X B l I G d l d 2 l q e m l n Z C 5 7 R 3 J v b 3 R i b 2 V r c m V r Z W 5 p b m c s M H 0 m c X V v d D s s J n F 1 b 3 Q 7 U 2 V j d G l v b j E v V G J s X z I w M j E v V H l w Z S B n Z X d p a n p p Z 2 Q u e 0 9 t c 2 N o c m l q d m l u Z y B n c m 9 v d G J v Z W t y Z W t l b m l u Z y w x f S Z x d W 9 0 O y w m c X V v d D t T Z W N 0 a W 9 u M S 9 U Y m x f M j A y M S 9 U e X B l I G d l d 2 l q e m l n Z C 5 7 T 2 1 z Y 2 h y a W p 2 a W 5 n I G J v Z W t p b m c s M n 0 m c X V v d D s s J n F 1 b 3 Q 7 U 2 V j d G l v b j E v V G J s X z I w M j E v Q n J v b i 5 7 Q m 9 l a 2 l u Z 3 N u d W 1 t Z X I s M 3 0 m c X V v d D s s J n F 1 b 3 Q 7 U 2 V j d G l v b j E v V G J s X z I w M j E v Q n J v b i 5 7 Q W 5 h b H l 0 a X N j a G U g Y 2 9 k Z S w 0 f S Z x d W 9 0 O y w m c X V v d D t T Z W N 0 a W 9 u M S 9 U Y m x f M j A y M S 9 U e X B l I G d l d 2 l q e m l n Z C 5 7 T 2 1 z Y 2 h y a W p 2 a W 5 n I G F u Y W x 5 d G l z Y 2 h l I G N v Z G U s N X 0 m c X V v d D s s J n F 1 b 3 Q 7 U 2 V j d G l v b j E v V G J s X z I w M j E v V H l w Z S B n Z X d p a n p p Z 2 Q u e 0 J l Z H J h Z y w 2 f S Z x d W 9 0 O y w m c X V v d D t T Z W N 0 a W 9 u M S 9 U Y m x f M j A y M S 9 U e X B l I G d l d 2 l q e m l n Z D E u e 0 p h Y X I s N 3 0 m c X V v d D s s J n F 1 b 3 Q 7 U 2 V j d G l v b j E v V G J s X z I w M j E v S W 5 n Z X Z v Z W d k Z S B l Z X J z d G U g d G V r Z W 5 z L n t F Z X J z d G U g d G V r Z W 5 z L D h 9 J n F 1 b 3 Q 7 L C Z x d W 9 0 O 1 N l Y 3 R p b 2 4 x L 1 R i b F 8 y M D I x L 1 Z v b 3 J 3 Y W F y Z G V s a W p r Z S B r b 2 x v b S B 0 b 2 V n Z X Z v Z W d k L n t L b G F z c 2 U g c m V r Z W 5 p b m d z d G V s c 2 V s L D l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i b F 8 y M D I y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x h c 3 R V c G R h d G V k I i B W Y W x 1 Z T 0 i Z D I w M j E t M D M t M D R U M D c 6 N T U 6 M T Y u N D U z N z Y 1 N l o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R 3 J v d X B J R C I g V m F s d W U 9 I n M 3 M z B k O D Q z N S 1 h Y W Q 2 L T Q x Z T E t O D k z Y i 0 0 N D c y M j R k M j M x M j g i L z 4 8 R W 5 0 c n k g V H l w Z T 0 i U X V l c n l J R C I g V m F s d W U 9 I n N k Z D Y 3 M T Q x M C 1 m M z k 5 L T Q 1 N G M t O T M 1 Y y 0 x N W Q 4 N m I 4 O G U 0 Z T c i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i b F 8 y M D I x L 1 R 5 c G U g Z 2 V 3 a W p 6 a W d k L n t H c m 9 v d G J v Z W t y Z W t l b m l u Z y w w f S Z x d W 9 0 O y w m c X V v d D t T Z W N 0 a W 9 u M S 9 U Y m x f M j A y M S 9 U e X B l I G d l d 2 l q e m l n Z C 5 7 T 2 1 z Y 2 h y a W p 2 a W 5 n I G d y b 2 9 0 Y m 9 l a 3 J l a 2 V u a W 5 n L D F 9 J n F 1 b 3 Q 7 L C Z x d W 9 0 O 1 N l Y 3 R p b 2 4 x L 1 R i b F 8 y M D I x L 1 R 5 c G U g Z 2 V 3 a W p 6 a W d k L n t P b X N j a H J p a n Z p b m c g Y m 9 l a 2 l u Z y w y f S Z x d W 9 0 O y w m c X V v d D t T Z W N 0 a W 9 u M S 9 U Y m x f M j A y M S 9 C c m 9 u L n t C b 2 V r a W 5 n c 2 5 1 b W 1 l c i w z f S Z x d W 9 0 O y w m c X V v d D t T Z W N 0 a W 9 u M S 9 U Y m x f M j A y M S 9 C c m 9 u L n t B b m F s e X R p c 2 N o Z S B j b 2 R l L D R 9 J n F 1 b 3 Q 7 L C Z x d W 9 0 O 1 N l Y 3 R p b 2 4 x L 1 R i b F 8 y M D I x L 1 R 5 c G U g Z 2 V 3 a W p 6 a W d k L n t P b X N j a H J p a n Z p b m c g Y W 5 h b H l 0 a X N j a G U g Y 2 9 k Z S w 1 f S Z x d W 9 0 O y w m c X V v d D t T Z W N 0 a W 9 u M S 9 U Y m x f M j A y M S 9 U e X B l I G d l d 2 l q e m l n Z C 5 7 Q m V k c m F n L D Z 9 J n F 1 b 3 Q 7 L C Z x d W 9 0 O 1 N l Y 3 R p b 2 4 x L 1 R i b F 8 y M D I x L 1 R 5 c G U g Z 2 V 3 a W p 6 a W d k M S 5 7 S m F h c i w 3 f S Z x d W 9 0 O y w m c X V v d D t T Z W N 0 a W 9 u M S 9 U Y m x f M j A y M S 9 J b m d l d m 9 l Z 2 R l I G V l c n N 0 Z S B 0 Z W t l b n M u e 0 V l c n N 0 Z S B 0 Z W t l b n M s O H 0 m c X V v d D s s J n F 1 b 3 Q 7 U 2 V j d G l v b j E v V G J s X z I w M j E v V m 9 v c n d h Y X J k Z W x p a m t l I G t v b G 9 t I H R v Z W d l d m 9 l Z 2 Q u e 0 t s Y X N z Z S B y Z W t l b m l u Z 3 N 0 Z W x z Z W w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1 R i b F 8 y M D I x L 1 R 5 c G U g Z 2 V 3 a W p 6 a W d k L n t H c m 9 v d G J v Z W t y Z W t l b m l u Z y w w f S Z x d W 9 0 O y w m c X V v d D t T Z W N 0 a W 9 u M S 9 U Y m x f M j A y M S 9 U e X B l I G d l d 2 l q e m l n Z C 5 7 T 2 1 z Y 2 h y a W p 2 a W 5 n I G d y b 2 9 0 Y m 9 l a 3 J l a 2 V u a W 5 n L D F 9 J n F 1 b 3 Q 7 L C Z x d W 9 0 O 1 N l Y 3 R p b 2 4 x L 1 R i b F 8 y M D I x L 1 R 5 c G U g Z 2 V 3 a W p 6 a W d k L n t P b X N j a H J p a n Z p b m c g Y m 9 l a 2 l u Z y w y f S Z x d W 9 0 O y w m c X V v d D t T Z W N 0 a W 9 u M S 9 U Y m x f M j A y M S 9 C c m 9 u L n t C b 2 V r a W 5 n c 2 5 1 b W 1 l c i w z f S Z x d W 9 0 O y w m c X V v d D t T Z W N 0 a W 9 u M S 9 U Y m x f M j A y M S 9 C c m 9 u L n t B b m F s e X R p c 2 N o Z S B j b 2 R l L D R 9 J n F 1 b 3 Q 7 L C Z x d W 9 0 O 1 N l Y 3 R p b 2 4 x L 1 R i b F 8 y M D I x L 1 R 5 c G U g Z 2 V 3 a W p 6 a W d k L n t P b X N j a H J p a n Z p b m c g Y W 5 h b H l 0 a X N j a G U g Y 2 9 k Z S w 1 f S Z x d W 9 0 O y w m c X V v d D t T Z W N 0 a W 9 u M S 9 U Y m x f M j A y M S 9 U e X B l I G d l d 2 l q e m l n Z C 5 7 Q m V k c m F n L D Z 9 J n F 1 b 3 Q 7 L C Z x d W 9 0 O 1 N l Y 3 R p b 2 4 x L 1 R i b F 8 y M D I x L 1 R 5 c G U g Z 2 V 3 a W p 6 a W d k M S 5 7 S m F h c i w 3 f S Z x d W 9 0 O y w m c X V v d D t T Z W N 0 a W 9 u M S 9 U Y m x f M j A y M S 9 J b m d l d m 9 l Z 2 R l I G V l c n N 0 Z S B 0 Z W t l b n M u e 0 V l c n N 0 Z S B 0 Z W t l b n M s O H 0 m c X V v d D s s J n F 1 b 3 Q 7 U 2 V j d G l v b j E v V G J s X z I w M j E v V m 9 v c n d h Y X J k Z W x p a m t l I G t v b G 9 t I H R v Z W d l d m 9 l Z 2 Q u e 0 t s Y X N z Z S B y Z W t l b m l u Z 3 N 0 Z W x z Z W w s O X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Z S I v P j x F b n R y e S B U e X B l P S J G a W x s T 2 J q Z W N 0 V H l w Z S I g V m F s d W U 9 I n N D b 2 5 u Z W N 0 a W 9 u T 2 5 s e S I v P j x F b n R y e S B U e X B l P S J O Y W 1 l V X B k Y X R l Z E F m d G V y R m l s b C I g V m F s d W U 9 I m w x I i 8 + P E V u d H J 5 I F R 5 c G U 9 I k x v Y W R l Z F R v Q W 5 h b H l z a X N T Z X J 2 a W N l c y I g V m F s d W U 9 I m w w I i 8 + P C 9 T d G F i b G V F b n R y a W V z P j w v S X R l b T 4 8 S X R l b T 4 8 S X R l b U x v Y 2 F 0 a W 9 u P j x J d G V t V H l w Z T 5 G b 3 J t d W x h P C 9 J d G V t V H l w Z T 4 8 S X R l b V B h d G g + U 2 V j d G l v b j E v M j A y M S U y M G x 1 a W s l M j B J S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M j Y i L z 4 8 R W 5 0 c n k g V H l w Z T 0 i R m l s b E V u Y W J s Z W Q i I F Z h b H V l P S J s M S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M y 0 x O F Q x M z o w O T o x N i 4 2 M z E z M z Y z W i I v P j x F b n R y e S B U e X B l P S J G a W x s Q 2 9 s d W 1 u V H l w Z X M i I F Z h b H V l P S J z Q U F V R i I v P j x F b n R y e S B U e X B l P S J G a W x s Q 2 9 s d W 1 u T m F t Z X M i I F Z h b H V l P S J z W y Z x d W 9 0 O 0 F u Y W x 5 d G l z Y 2 h l I G N v Z G U m c X V v d D s s J n F 1 b 3 Q 7 T 3 B i c m V u Z 3 N 0 Z W 4 m c X V v d D s s J n F 1 b 3 Q 7 S 2 9 z d G V u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z U y N j A 4 Y 2 F h L W Y 2 M m I t N G J k O S 0 5 Y z B k L T E 2 N m M z N m E x M z I 0 Z S I v P j x F b n R y e S B U e X B l P S J R d W V y e U l E I i B W Y W x 1 Z T 0 i c z g 0 Y 2 V m N z c y L W Z i O T M t N D U 2 Z i 1 h M j I 0 L T N i Y z E 2 N D k 1 O T k 2 O C I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I x I G x 1 a W s g S U k v Q X V 0 b 1 J l b W 9 2 Z W R D b 2 x 1 b W 5 z M S 5 7 Q W 5 h b H l 0 a X N j a G U g Y 2 9 k Z S w w f S Z x d W 9 0 O y w m c X V v d D t T Z W N 0 a W 9 u M S 8 y M D I x I G x 1 a W s g S U k v Q X V 0 b 1 J l b W 9 2 Z W R D b 2 x 1 b W 5 z M S 5 7 T 3 B i c m V u Z 3 N 0 Z W 4 s M X 0 m c X V v d D s s J n F 1 b 3 Q 7 U 2 V j d G l v b j E v M j A y M S B s d W l r I E l J L 0 F 1 d G 9 S Z W 1 v d m V k Q 2 9 s d W 1 u c z E u e 0 t v c 3 R l b i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8 y M D I x I G x 1 a W s g S U k v Q X V 0 b 1 J l b W 9 2 Z W R D b 2 x 1 b W 5 z M S 5 7 Q W 5 h b H l 0 a X N j a G U g Y 2 9 k Z S w w f S Z x d W 9 0 O y w m c X V v d D t T Z W N 0 a W 9 u M S 8 y M D I x I G x 1 a W s g S U k v Q X V 0 b 1 J l b W 9 2 Z W R D b 2 x 1 b W 5 z M S 5 7 T 3 B i c m V u Z 3 N 0 Z W 4 s M X 0 m c X V v d D s s J n F 1 b 3 Q 7 U 2 V j d G l v b j E v M j A y M S B s d W l r I E l J L 0 F 1 d G 9 S Z W 1 v d m V k Q 2 9 s d W 1 u c z E u e 0 t v c 3 R l b i w y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l I i 8 + P E V u d H J 5 I F R 5 c G U 9 I k Z p b G x P Y m p l Y 3 R U e X B l I i B W Y W x 1 Z T 0 i c 1 R h Y m x l I i 8 + P E V u d H J 5 I F R 5 c G U 9 I k 5 h b W V V c G R h d G V k Q W Z 0 Z X J G a W x s I i B W Y W x 1 Z T 0 i b D A i L z 4 8 R W 5 0 c n k g V H l w Z T 0 i R m l s b F R h c m d l d C I g V m F s d W U 9 I n N f M j A y M V 9 s d W l r X 0 l J I i 8 + P C 9 T d G F i b G V F b n R y a W V z P j w v S X R l b T 4 8 S X R l b T 4 8 S X R l b U x v Y 2 F 0 a W 9 u P j x J d G V t V H l w Z T 5 G b 3 J t d W x h P C 9 J d G V t V H l w Z T 4 8 S X R l b V B h d G g + U 2 V j d G l v b j E v V G J s X z I w M j M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T G F z d F V w Z G F 0 Z W Q i I F Z h b H V l P S J k M j A y M S 0 w M y 0 w N F Q w N z o 1 N T o x N i 4 0 O D Y 4 M z M y W i I v P j x F b n R y e S B U e X B l P S J G a W x s Z W R D b 2 1 w b G V 0 Z V J l c 3 V s d F R v V 2 9 y a 3 N o Z W V 0 I i B W Y W x 1 Z T 0 i b D A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H c m 9 1 c E l E I i B W Y W x 1 Z T 0 i c z c z M G Q 4 N D M 1 L W F h Z D Y t N D F l M S 0 4 O T N i L T Q 0 N z I y N G Q y M z E y O C I v P j x F b n R y e S B U e X B l P S J R d W V y e U l E I i B W Y W x 1 Z T 0 i c z l m O D B k N m N m L W M 0 Z W I t N G Q x Z S 0 5 M D I 0 L T d h M 2 J k M T A 0 N j N m M S I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J s X z I w M j E v V H l w Z S B n Z X d p a n p p Z 2 Q u e 0 d y b 2 9 0 Y m 9 l a 3 J l a 2 V u a W 5 n L D B 9 J n F 1 b 3 Q 7 L C Z x d W 9 0 O 1 N l Y 3 R p b 2 4 x L 1 R i b F 8 y M D I x L 1 R 5 c G U g Z 2 V 3 a W p 6 a W d k L n t P b X N j a H J p a n Z p b m c g Z 3 J v b 3 R i b 2 V r c m V r Z W 5 p b m c s M X 0 m c X V v d D s s J n F 1 b 3 Q 7 U 2 V j d G l v b j E v V G J s X z I w M j E v V H l w Z S B n Z X d p a n p p Z 2 Q u e 0 9 t c 2 N o c m l q d m l u Z y B i b 2 V r a W 5 n L D J 9 J n F 1 b 3 Q 7 L C Z x d W 9 0 O 1 N l Y 3 R p b 2 4 x L 1 R i b F 8 y M D I x L 0 J y b 2 4 u e 0 J v Z W t p b m d z b n V t b W V y L D N 9 J n F 1 b 3 Q 7 L C Z x d W 9 0 O 1 N l Y 3 R p b 2 4 x L 1 R i b F 8 y M D I x L 0 J y b 2 4 u e 0 F u Y W x 5 d G l z Y 2 h l I G N v Z G U s N H 0 m c X V v d D s s J n F 1 b 3 Q 7 U 2 V j d G l v b j E v V G J s X z I w M j E v V H l w Z S B n Z X d p a n p p Z 2 Q u e 0 9 t c 2 N o c m l q d m l u Z y B h b m F s e X R p c 2 N o Z S B j b 2 R l L D V 9 J n F 1 b 3 Q 7 L C Z x d W 9 0 O 1 N l Y 3 R p b 2 4 x L 1 R i b F 8 y M D I x L 1 R 5 c G U g Z 2 V 3 a W p 6 a W d k L n t C Z W R y Y W c s N n 0 m c X V v d D s s J n F 1 b 3 Q 7 U 2 V j d G l v b j E v V G J s X z I w M j E v V H l w Z S B n Z X d p a n p p Z 2 Q x L n t K Y W F y L D d 9 J n F 1 b 3 Q 7 L C Z x d W 9 0 O 1 N l Y 3 R p b 2 4 x L 1 R i b F 8 y M D I x L 0 l u Z 2 V 2 b 2 V n Z G U g Z W V y c 3 R l I H R l a 2 V u c y 5 7 R W V y c 3 R l I H R l a 2 V u c y w 4 f S Z x d W 9 0 O y w m c X V v d D t T Z W N 0 a W 9 u M S 9 U Y m x f M j A y M S 9 W b 2 9 y d 2 F h c m R l b G l q a 2 U g a 2 9 s b 2 0 g d G 9 l Z 2 V 2 b 2 V n Z C 5 7 S 2 x h c 3 N l I H J l a 2 V u a W 5 n c 3 R l b H N l b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V G J s X z I w M j E v V H l w Z S B n Z X d p a n p p Z 2 Q u e 0 d y b 2 9 0 Y m 9 l a 3 J l a 2 V u a W 5 n L D B 9 J n F 1 b 3 Q 7 L C Z x d W 9 0 O 1 N l Y 3 R p b 2 4 x L 1 R i b F 8 y M D I x L 1 R 5 c G U g Z 2 V 3 a W p 6 a W d k L n t P b X N j a H J p a n Z p b m c g Z 3 J v b 3 R i b 2 V r c m V r Z W 5 p b m c s M X 0 m c X V v d D s s J n F 1 b 3 Q 7 U 2 V j d G l v b j E v V G J s X z I w M j E v V H l w Z S B n Z X d p a n p p Z 2 Q u e 0 9 t c 2 N o c m l q d m l u Z y B i b 2 V r a W 5 n L D J 9 J n F 1 b 3 Q 7 L C Z x d W 9 0 O 1 N l Y 3 R p b 2 4 x L 1 R i b F 8 y M D I x L 0 J y b 2 4 u e 0 J v Z W t p b m d z b n V t b W V y L D N 9 J n F 1 b 3 Q 7 L C Z x d W 9 0 O 1 N l Y 3 R p b 2 4 x L 1 R i b F 8 y M D I x L 0 J y b 2 4 u e 0 F u Y W x 5 d G l z Y 2 h l I G N v Z G U s N H 0 m c X V v d D s s J n F 1 b 3 Q 7 U 2 V j d G l v b j E v V G J s X z I w M j E v V H l w Z S B n Z X d p a n p p Z 2 Q u e 0 9 t c 2 N o c m l q d m l u Z y B h b m F s e X R p c 2 N o Z S B j b 2 R l L D V 9 J n F 1 b 3 Q 7 L C Z x d W 9 0 O 1 N l Y 3 R p b 2 4 x L 1 R i b F 8 y M D I x L 1 R 5 c G U g Z 2 V 3 a W p 6 a W d k L n t C Z W R y Y W c s N n 0 m c X V v d D s s J n F 1 b 3 Q 7 U 2 V j d G l v b j E v V G J s X z I w M j E v V H l w Z S B n Z X d p a n p p Z 2 Q x L n t K Y W F y L D d 9 J n F 1 b 3 Q 7 L C Z x d W 9 0 O 1 N l Y 3 R p b 2 4 x L 1 R i b F 8 y M D I x L 0 l u Z 2 V 2 b 2 V n Z G U g Z W V y c 3 R l I H R l a 2 V u c y 5 7 R W V y c 3 R l I H R l a 2 V u c y w 4 f S Z x d W 9 0 O y w m c X V v d D t T Z W N 0 a W 9 u M S 9 U Y m x f M j A y M S 9 W b 2 9 y d 2 F h c m R l b G l q a 2 U g a 2 9 s b 2 0 g d G 9 l Z 2 V 2 b 2 V n Z C 5 7 S 2 x h c 3 N l I H J l a 2 V u a W 5 n c 3 R l b H N l b C w 5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l I i 8 + P E V u d H J 5 I F R 5 c G U 9 I k Z p b G x P Y m p l Y 3 R U e X B l I i B W Y W x 1 Z T 0 i c 0 N v b m 5 l Y 3 R p b 2 5 P b m x 5 I i 8 + P E V u d H J 5 I F R 5 c G U 9 I k 5 h b W V V c G R h d G V k Q W Z 0 Z X J G a W x s I i B W Y W x 1 Z T 0 i b D E i L z 4 8 R W 5 0 c n k g V H l w Z T 0 i T G 9 h Z G V k V G 9 B b m F s e X N p c 1 N l c n Z p Y 2 V z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m x f M j A y N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M Y X N 0 V X B k Y X R l Z C I g V m F s d W U 9 I m Q y M D I x L T A z L T A 0 V D A 3 O j U 1 O j E 2 L j U z M z k 3 N z l a I i 8 + P E V u d H J 5 I F R 5 c G U 9 I k Z p b G x l Z E N v b X B s Z X R l U m V z d W x 0 V G 9 X b 3 J r c 2 h l Z X Q i I F Z h b H V l P S J s M C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d y b 3 V w S U Q i I F Z h b H V l P S J z N z M w Z D g 0 M z U t Y W F k N i 0 0 M W U x L T g 5 M 2 I t N D Q 3 M j I 0 Z D I z M T I 4 I i 8 + P E V u d H J 5 I F R 5 c G U 9 I l F 1 Z X J 5 S U Q i I F Z h b H V l P S J z Z m J j Z D A 2 N j k t N 2 M 5 M C 0 0 M j U 1 L W F j M m M t Z D U 1 N z g y N G J m Z W U 1 I i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m x f M j A y M S 9 U e X B l I G d l d 2 l q e m l n Z C 5 7 R 3 J v b 3 R i b 2 V r c m V r Z W 5 p b m c s M H 0 m c X V v d D s s J n F 1 b 3 Q 7 U 2 V j d G l v b j E v V G J s X z I w M j E v V H l w Z S B n Z X d p a n p p Z 2 Q u e 0 9 t c 2 N o c m l q d m l u Z y B n c m 9 v d G J v Z W t y Z W t l b m l u Z y w x f S Z x d W 9 0 O y w m c X V v d D t T Z W N 0 a W 9 u M S 9 U Y m x f M j A y M S 9 U e X B l I G d l d 2 l q e m l n Z C 5 7 T 2 1 z Y 2 h y a W p 2 a W 5 n I G J v Z W t p b m c s M n 0 m c X V v d D s s J n F 1 b 3 Q 7 U 2 V j d G l v b j E v V G J s X z I w M j E v Q n J v b i 5 7 Q m 9 l a 2 l u Z 3 N u d W 1 t Z X I s M 3 0 m c X V v d D s s J n F 1 b 3 Q 7 U 2 V j d G l v b j E v V G J s X z I w M j E v Q n J v b i 5 7 Q W 5 h b H l 0 a X N j a G U g Y 2 9 k Z S w 0 f S Z x d W 9 0 O y w m c X V v d D t T Z W N 0 a W 9 u M S 9 U Y m x f M j A y M S 9 U e X B l I G d l d 2 l q e m l n Z C 5 7 T 2 1 z Y 2 h y a W p 2 a W 5 n I G F u Y W x 5 d G l z Y 2 h l I G N v Z G U s N X 0 m c X V v d D s s J n F 1 b 3 Q 7 U 2 V j d G l v b j E v V G J s X z I w M j E v V H l w Z S B n Z X d p a n p p Z 2 Q u e 0 J l Z H J h Z y w 2 f S Z x d W 9 0 O y w m c X V v d D t T Z W N 0 a W 9 u M S 9 U Y m x f M j A y M S 9 U e X B l I G d l d 2 l q e m l n Z D E u e 0 p h Y X I s N 3 0 m c X V v d D s s J n F 1 b 3 Q 7 U 2 V j d G l v b j E v V G J s X z I w M j E v S W 5 n Z X Z v Z W d k Z S B l Z X J z d G U g d G V r Z W 5 z L n t F Z X J z d G U g d G V r Z W 5 z L D h 9 J n F 1 b 3 Q 7 L C Z x d W 9 0 O 1 N l Y 3 R p b 2 4 x L 1 R i b F 8 y M D I x L 1 Z v b 3 J 3 Y W F y Z G V s a W p r Z S B r b 2 x v b S B 0 b 2 V n Z X Z v Z W d k L n t L b G F z c 2 U g c m V r Z W 5 p b m d z d G V s c 2 V s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U Y m x f M j A y M S 9 U e X B l I G d l d 2 l q e m l n Z C 5 7 R 3 J v b 3 R i b 2 V r c m V r Z W 5 p b m c s M H 0 m c X V v d D s s J n F 1 b 3 Q 7 U 2 V j d G l v b j E v V G J s X z I w M j E v V H l w Z S B n Z X d p a n p p Z 2 Q u e 0 9 t c 2 N o c m l q d m l u Z y B n c m 9 v d G J v Z W t y Z W t l b m l u Z y w x f S Z x d W 9 0 O y w m c X V v d D t T Z W N 0 a W 9 u M S 9 U Y m x f M j A y M S 9 U e X B l I G d l d 2 l q e m l n Z C 5 7 T 2 1 z Y 2 h y a W p 2 a W 5 n I G J v Z W t p b m c s M n 0 m c X V v d D s s J n F 1 b 3 Q 7 U 2 V j d G l v b j E v V G J s X z I w M j E v Q n J v b i 5 7 Q m 9 l a 2 l u Z 3 N u d W 1 t Z X I s M 3 0 m c X V v d D s s J n F 1 b 3 Q 7 U 2 V j d G l v b j E v V G J s X z I w M j E v Q n J v b i 5 7 Q W 5 h b H l 0 a X N j a G U g Y 2 9 k Z S w 0 f S Z x d W 9 0 O y w m c X V v d D t T Z W N 0 a W 9 u M S 9 U Y m x f M j A y M S 9 U e X B l I G d l d 2 l q e m l n Z C 5 7 T 2 1 z Y 2 h y a W p 2 a W 5 n I G F u Y W x 5 d G l z Y 2 h l I G N v Z G U s N X 0 m c X V v d D s s J n F 1 b 3 Q 7 U 2 V j d G l v b j E v V G J s X z I w M j E v V H l w Z S B n Z X d p a n p p Z 2 Q u e 0 J l Z H J h Z y w 2 f S Z x d W 9 0 O y w m c X V v d D t T Z W N 0 a W 9 u M S 9 U Y m x f M j A y M S 9 U e X B l I G d l d 2 l q e m l n Z D E u e 0 p h Y X I s N 3 0 m c X V v d D s s J n F 1 b 3 Q 7 U 2 V j d G l v b j E v V G J s X z I w M j E v S W 5 n Z X Z v Z W d k Z S B l Z X J z d G U g d G V r Z W 5 z L n t F Z X J z d G U g d G V r Z W 5 z L D h 9 J n F 1 b 3 Q 7 L C Z x d W 9 0 O 1 N l Y 3 R p b 2 4 x L 1 R i b F 8 y M D I x L 1 Z v b 3 J 3 Y W F y Z G V s a W p r Z S B r b 2 x v b S B 0 b 2 V n Z X Z v Z W d k L n t L b G F z c 2 U g c m V r Z W 5 p b m d z d G V s c 2 V s L D l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U i L z 4 8 R W 5 0 c n k g V H l w Z T 0 i R m l s b E 9 i a m V j d F R 5 c G U i I F Z h b H V l P S J z Q 2 9 u b m V j d G l v b k 9 u b H k i L z 4 8 R W 5 0 c n k g V H l w Z T 0 i T m F t Z V V w Z G F 0 Z W R B Z n R l c k Z p b G w i I F Z h b H V l P S J s M S I v P j x F b n R y e S B U e X B l P S J M b 2 F k Z W R U b 0 F u Y W x 5 c 2 l z U 2 V y d m l j Z X M i I F Z h b H V l P S J s M C I v P j w v U 3 R h Y m x l R W 5 0 c m l l c z 4 8 L 0 l 0 Z W 0 + P E l 0 Z W 0 + P E l 0 Z W 1 M b 2 N h d G l v b j 4 8 S X R l b V R 5 c G U + R m 9 y b X V s Y T w v S X R l b V R 5 c G U + P E l 0 Z W 1 Q Y X R o P l N l Y 3 R p b 2 4 x L 0 F u Y W x 5 d G l z Y 2 g l M j B y Y X B w b 3 J 0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N C 0 w N y 0 x O F Q w O T o 0 O D o 0 N S 4 2 N j k 5 O D Y y W i I v P j x F b n R y e S B U e X B l P S J G a W x s Q 2 9 s d W 1 u V H l w Z X M i I F Z h b H V l P S J z Q X d Z R 0 F B Q U d C U U 1 H Q U E 9 P S I v P j x F b n R y e S B U e X B l P S J G a W x s Q 2 9 s d W 1 u T m F t Z X M i I F Z h b H V l P S J z W y Z x d W 9 0 O 0 d y b 2 9 0 Y m 9 l a 3 J l a 2 V u a W 5 n J n F 1 b 3 Q 7 L C Z x d W 9 0 O 0 9 t c 2 N o c m l q d m l u Z y B n c m 9 v d G J v Z W t y Z W t l b m l u Z y Z x d W 9 0 O y w m c X V v d D t P b X N j a H J p a n Z p b m c g Y m 9 l a 2 l u Z y Z x d W 9 0 O y w m c X V v d D t C b 2 V r a W 5 n c 2 5 1 b W 1 l c i Z x d W 9 0 O y w m c X V v d D t B b m F s e X R p c 2 N o Z S B j b 2 R l J n F 1 b 3 Q 7 L C Z x d W 9 0 O 0 9 t c 2 N o c m l q d m l u Z y B h b m F s e X R p c 2 N o Z S B j b 2 R l J n F 1 b 3 Q 7 L C Z x d W 9 0 O 0 J l Z H J h Z y Z x d W 9 0 O y w m c X V v d D t K Y W F y J n F 1 b 3 Q 7 L C Z x d W 9 0 O 0 t s Y X N z Z S B y Z W t l b m l u Z 3 N 0 Z W x z Z W w m c X V v d D s s J n F 1 b 3 Q 7 V H l w Z S Z x d W 9 0 O 1 0 i L z 4 8 R W 5 0 c n k g V H l w Z T 0 i R m l s b G V k Q 2 9 t c G x l d G V S Z X N 1 b H R U b 1 d v c m t z a G V l d C I g V m F s d W U 9 I m w w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R 3 J v d X B J R C I g V m F s d W U 9 I n M 4 M z M 0 Z W E y Y y 1 j Z j A 3 L T Q 0 Z T A t O D M 1 N y 0 x N z c 0 Z j F l Y z k 1 Y T c i L z 4 8 R W 5 0 c n k g V H l w Z T 0 i U X V l c n l J R C I g V m F s d W U 9 I n M y N T Q 5 Y m U 2 M C 0 3 O G Y 2 L T R j O W Y t O W I z Y S 0 0 N W N m Z D d l O G U 4 N z M i L z 4 8 R W 5 0 c n k g V H l w Z T 0 i U m V j b 3 Z l c n l U Y X J n Z X R D b 2 x 1 b W 4 i I F Z h b H V l P S J s M S I v P j x F b n R y e S B U e X B l P S J S Z W N v d m V y e V R h c m d l d F J v d y I g V m F s d W U 9 I m w x I i 8 + P E V u d H J 5 I F R 5 c G U 9 I l J l Y 2 9 2 Z X J 5 V G F y Z 2 V 0 U 2 h l Z X Q i I F Z h b H V l P S J z Q W 5 h b H l 0 a X N j a C B y Y X B w b 3 J 0 I i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b m F s e X R p c 2 N o I H J h c H B v c n Q v Q n J v b i 5 7 R 3 J v b 3 R i b 2 V r c m V r Z W 5 p b m c s M H 0 m c X V v d D s s J n F 1 b 3 Q 7 U 2 V j d G l v b j E v Q W 5 h b H l 0 a X N j a C B y Y X B w b 3 J 0 L 0 J y b 2 4 u e 0 9 t c 2 N o c m l q d m l u Z y B n c m 9 v d G J v Z W t y Z W t l b m l u Z y w x f S Z x d W 9 0 O y w m c X V v d D t T Z W N 0 a W 9 u M S 9 B b m F s e X R p c 2 N o I H J h c H B v c n Q v Q n J v b i 5 7 T 2 1 z Y 2 h y a W p 2 a W 5 n I G J v Z W t p b m c s M n 0 m c X V v d D s s J n F 1 b 3 Q 7 U 2 V j d G l v b j E v Q W 5 h b H l 0 a X N j a C B y Y X B w b 3 J 0 L 0 J y b 2 4 u e 0 J v Z W t p b m d z b n V t b W V y L D N 9 J n F 1 b 3 Q 7 L C Z x d W 9 0 O 1 N l Y 3 R p b 2 4 x L 0 F u Y W x 5 d G l z Y 2 g g c m F w c G 9 y d C 9 C c m 9 u L n t B b m F s e X R p c 2 N o Z S B j b 2 R l L D R 9 J n F 1 b 3 Q 7 L C Z x d W 9 0 O 1 N l Y 3 R p b 2 4 x L 0 F u Y W x 5 d G l z Y 2 g g c m F w c G 9 y d C 9 C c m 9 u L n t P b X N j a H J p a n Z p b m c g Y W 5 h b H l 0 a X N j a G U g Y 2 9 k Z S w 1 f S Z x d W 9 0 O y w m c X V v d D t T Z W N 0 a W 9 u M S 9 B b m F s e X R p c 2 N o I H J h c H B v c n Q v Q n J v b i 5 7 Q m V k c m F n L D Z 9 J n F 1 b 3 Q 7 L C Z x d W 9 0 O 1 N l Y 3 R p b 2 4 x L 0 F u Y W x 5 d G l z Y 2 g g c m F w c G 9 y d C 9 C c m 9 u L n t K Y W F y L D d 9 J n F 1 b 3 Q 7 L C Z x d W 9 0 O 1 N l Y 3 R p b 2 4 x L 0 F u Y W x 5 d G l z Y 2 g g c m F w c G 9 y d C 9 C c m 9 u L n t L b G F z c 2 U g c m V r Z W 5 p b m d z d G V s c 2 V s L D h 9 J n F 1 b 3 Q 7 L C Z x d W 9 0 O 1 N l Y 3 R p b 2 4 x L 0 F u Y W x 5 d G l z Y 2 g g c m F w c G 9 y d C 9 C c m 9 u L n t U e X B l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B b m F s e X R p c 2 N o I H J h c H B v c n Q v Q n J v b i 5 7 R 3 J v b 3 R i b 2 V r c m V r Z W 5 p b m c s M H 0 m c X V v d D s s J n F 1 b 3 Q 7 U 2 V j d G l v b j E v Q W 5 h b H l 0 a X N j a C B y Y X B w b 3 J 0 L 0 J y b 2 4 u e 0 9 t c 2 N o c m l q d m l u Z y B n c m 9 v d G J v Z W t y Z W t l b m l u Z y w x f S Z x d W 9 0 O y w m c X V v d D t T Z W N 0 a W 9 u M S 9 B b m F s e X R p c 2 N o I H J h c H B v c n Q v Q n J v b i 5 7 T 2 1 z Y 2 h y a W p 2 a W 5 n I G J v Z W t p b m c s M n 0 m c X V v d D s s J n F 1 b 3 Q 7 U 2 V j d G l v b j E v Q W 5 h b H l 0 a X N j a C B y Y X B w b 3 J 0 L 0 J y b 2 4 u e 0 J v Z W t p b m d z b n V t b W V y L D N 9 J n F 1 b 3 Q 7 L C Z x d W 9 0 O 1 N l Y 3 R p b 2 4 x L 0 F u Y W x 5 d G l z Y 2 g g c m F w c G 9 y d C 9 C c m 9 u L n t B b m F s e X R p c 2 N o Z S B j b 2 R l L D R 9 J n F 1 b 3 Q 7 L C Z x d W 9 0 O 1 N l Y 3 R p b 2 4 x L 0 F u Y W x 5 d G l z Y 2 g g c m F w c G 9 y d C 9 C c m 9 u L n t P b X N j a H J p a n Z p b m c g Y W 5 h b H l 0 a X N j a G U g Y 2 9 k Z S w 1 f S Z x d W 9 0 O y w m c X V v d D t T Z W N 0 a W 9 u M S 9 B b m F s e X R p c 2 N o I H J h c H B v c n Q v Q n J v b i 5 7 Q m V k c m F n L D Z 9 J n F 1 b 3 Q 7 L C Z x d W 9 0 O 1 N l Y 3 R p b 2 4 x L 0 F u Y W x 5 d G l z Y 2 g g c m F w c G 9 y d C 9 C c m 9 u L n t K Y W F y L D d 9 J n F 1 b 3 Q 7 L C Z x d W 9 0 O 1 N l Y 3 R p b 2 4 x L 0 F u Y W x 5 d G l z Y 2 g g c m F w c G 9 y d C 9 C c m 9 u L n t L b G F z c 2 U g c m V r Z W 5 p b m d z d G V s c 2 V s L D h 9 J n F 1 b 3 Q 7 L C Z x d W 9 0 O 1 N l Y 3 R p b 2 4 x L 0 F u Y W x 5 d G l z Y 2 g g c m F w c G 9 y d C 9 C c m 9 u L n t U e X B l L D l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U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z I w M j I l M j B s d W l r J T I w S U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T Y y I i 8 + P E V u d H J 5 I F R 5 c G U 9 I k Z p b G x F b m F i b G V k I i B W Y W x 1 Z T 0 i b D E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D M t M T h U M T M 6 M D k 6 M T Y u N T Y 4 N z Y w N V o i L z 4 8 R W 5 0 c n k g V H l w Z T 0 i R m l s b E N v b H V t b l R 5 c G V z I i B W Y W x 1 Z T 0 i c 0 F B V U Y i L z 4 8 R W 5 0 c n k g V H l w Z T 0 i R m l s b E N v b H V t b k 5 h b W V z I i B W Y W x 1 Z T 0 i c 1 s m c X V v d D t B b m F s e X R p c 2 N o Z S B j b 2 R l J n F 1 b 3 Q 7 L C Z x d W 9 0 O 0 9 w Y n J l b m d z d G V u J n F 1 b 3 Q 7 L C Z x d W 9 0 O 0 t v c 3 R l b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R 3 J v d X B J R C I g V m F s d W U 9 I n M 1 M j Y w O G N h Y S 1 m N j J i L T R i Z D k t O W M w Z C 0 x N j Z j M z Z h M T M y N G U i L z 4 8 R W 5 0 c n k g V H l w Z T 0 i U X V l c n l J R C I g V m F s d W U 9 I n M 0 Z T Q 0 N j g 4 Y y 1 i O G M x L T Q y O T c t O D N l O C 0 y Y T U 3 O W U y Z T E y M D U i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y M i B s d W l r I E l J L 0 F 1 d G 9 S Z W 1 v d m V k Q 2 9 s d W 1 u c z E u e 0 F u Y W x 5 d G l z Y 2 h l I G N v Z G U s M H 0 m c X V v d D s s J n F 1 b 3 Q 7 U 2 V j d G l v b j E v M j A y M i B s d W l r I E l J L 0 F 1 d G 9 S Z W 1 v d m V k Q 2 9 s d W 1 u c z E u e 0 9 w Y n J l b m d z d G V u L D F 9 J n F 1 b 3 Q 7 L C Z x d W 9 0 O 1 N l Y 3 R p b 2 4 x L z I w M j I g b H V p a y B J S S 9 B d X R v U m V t b 3 Z l Z E N v b H V t b n M x L n t L b 3 N 0 Z W 4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M j A y M i B s d W l r I E l J L 0 F 1 d G 9 S Z W 1 v d m V k Q 2 9 s d W 1 u c z E u e 0 F u Y W x 5 d G l z Y 2 h l I G N v Z G U s M H 0 m c X V v d D s s J n F 1 b 3 Q 7 U 2 V j d G l v b j E v M j A y M i B s d W l r I E l J L 0 F 1 d G 9 S Z W 1 v d m V k Q 2 9 s d W 1 u c z E u e 0 9 w Y n J l b m d z d G V u L D F 9 J n F 1 b 3 Q 7 L C Z x d W 9 0 O 1 N l Y 3 R p b 2 4 x L z I w M j I g b H V p a y B J S S 9 B d X R v U m V t b 3 Z l Z E N v b H V t b n M x L n t L b 3 N 0 Z W 4 s M n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Z S I v P j x F b n R y e S B U e X B l P S J G a W x s T 2 J q Z W N 0 V H l w Z S I g V m F s d W U 9 I n N U Y W J s Z S I v P j x F b n R y e S B U e X B l P S J O Y W 1 l V X B k Y X R l Z E F m d G V y R m l s b C I g V m F s d W U 9 I m w w I i 8 + P E V u d H J 5 I F R 5 c G U 9 I k Z p b G x U Y X J n Z X Q i I F Z h b H V l P S J z X z I w M j J f b H V p a 1 9 J S S I v P j x F b n R y e S B U e X B l P S J M b 2 F k Z W R U b 0 F u Y W x 5 c 2 l z U 2 V y d m l j Z X M i I F Z h b H V l P S J s M C I v P j w v U 3 R h Y m x l R W 5 0 c m l l c z 4 8 L 0 l 0 Z W 0 + P E l 0 Z W 0 + P E l 0 Z W 1 M b 2 N h d G l v b j 4 8 S X R l b V R 5 c G U + R m 9 y b X V s Y T w v S X R l b V R 5 c G U + P E l 0 Z W 1 Q Y X R o P l N l Y 3 R p b 2 4 x L z I w M j M l M j B s d W l r J T I w S U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T E w I i 8 + P E V u d H J 5 I F R 5 c G U 9 I k Z p b G x F b m F i b G V k I i B W Y W x 1 Z T 0 i b D E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D M t M T h U M T M 6 M D k 6 M T Y u N T E 0 N T g x M l o i L z 4 8 R W 5 0 c n k g V H l w Z T 0 i R m l s b E N v b H V t b l R 5 c G V z I i B W Y W x 1 Z T 0 i c 0 F B V U Y i L z 4 8 R W 5 0 c n k g V H l w Z T 0 i R m l s b E N v b H V t b k 5 h b W V z I i B W Y W x 1 Z T 0 i c 1 s m c X V v d D t B b m F s e X R p c 2 N o Z S B j b 2 R l J n F 1 b 3 Q 7 L C Z x d W 9 0 O 0 9 w Y n J l b m d z d G V u J n F 1 b 3 Q 7 L C Z x d W 9 0 O 0 t v c 3 R l b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R 3 J v d X B J R C I g V m F s d W U 9 I n M 1 M j Y w O G N h Y S 1 m N j J i L T R i Z D k t O W M w Z C 0 x N j Z j M z Z h M T M y N G U i L z 4 8 R W 5 0 c n k g V H l w Z T 0 i U X V l c n l J R C I g V m F s d W U 9 I n M z Y j Y 2 Z j N k M i 0 3 N W Y z L T Q 1 Z j k t Y m Y 0 M S 1 j Z D Q 1 Z T Y x M z B i N D A i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y M y B s d W l r I E l J L 0 F 1 d G 9 S Z W 1 v d m V k Q 2 9 s d W 1 u c z E u e 0 F u Y W x 5 d G l z Y 2 h l I G N v Z G U s M H 0 m c X V v d D s s J n F 1 b 3 Q 7 U 2 V j d G l v b j E v M j A y M y B s d W l r I E l J L 0 F 1 d G 9 S Z W 1 v d m V k Q 2 9 s d W 1 u c z E u e 0 9 w Y n J l b m d z d G V u L D F 9 J n F 1 b 3 Q 7 L C Z x d W 9 0 O 1 N l Y 3 R p b 2 4 x L z I w M j M g b H V p a y B J S S 9 B d X R v U m V t b 3 Z l Z E N v b H V t b n M x L n t L b 3 N 0 Z W 4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M j A y M y B s d W l r I E l J L 0 F 1 d G 9 S Z W 1 v d m V k Q 2 9 s d W 1 u c z E u e 0 F u Y W x 5 d G l z Y 2 h l I G N v Z G U s M H 0 m c X V v d D s s J n F 1 b 3 Q 7 U 2 V j d G l v b j E v M j A y M y B s d W l r I E l J L 0 F 1 d G 9 S Z W 1 v d m V k Q 2 9 s d W 1 u c z E u e 0 9 w Y n J l b m d z d G V u L D F 9 J n F 1 b 3 Q 7 L C Z x d W 9 0 O 1 N l Y 3 R p b 2 4 x L z I w M j M g b H V p a y B J S S 9 B d X R v U m V t b 3 Z l Z E N v b H V t b n M x L n t L b 3 N 0 Z W 4 s M n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Z S I v P j x F b n R y e S B U e X B l P S J G a W x s T 2 J q Z W N 0 V H l w Z S I g V m F s d W U 9 I n N U Y W J s Z S I v P j x F b n R y e S B U e X B l P S J O Y W 1 l V X B k Y X R l Z E F m d G V y R m l s b C I g V m F s d W U 9 I m w w I i 8 + P E V u d H J 5 I F R 5 c G U 9 I k Z p b G x U Y X J n Z X Q i I F Z h b H V l P S J z X z I w M j N f b H V p a 1 9 J S S I v P j x F b n R y e S B U e X B l P S J M b 2 F k Z W R U b 0 F u Y W x 5 c 2 l z U 2 V y d m l j Z X M i I F Z h b H V l P S J s M C I v P j w v U 3 R h Y m x l R W 5 0 c m l l c z 4 8 L 0 l 0 Z W 0 + P E l 0 Z W 0 + P E l 0 Z W 1 M b 2 N h d G l v b j 4 8 S X R l b V R 5 c G U + R m 9 y b X V s Y T w v S X R l b V R 5 c G U + P E l 0 Z W 1 Q Y X R o P l N l Y 3 R p b 2 4 x L z I w M j Q l M j B s d W l r J T I w S U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S I v P j x F b n R y e S B U e X B l P S J G a W x s R W 5 h Y m x l Z C I g V m F s d W U 9 I m w x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0 L T A z L T E 4 V D E z O j A 5 O j E 2 L j Q 4 O D E 1 M z R a I i 8 + P E V u d H J 5 I F R 5 c G U 9 I k Z p b G x D b 2 x 1 b W 5 U e X B l c y I g V m F s d W U 9 I n N B Q V U 9 I i 8 + P E V u d H J 5 I F R 5 c G U 9 I k Z p b G x D b 2 x 1 b W 5 O Y W 1 l c y I g V m F s d W U 9 I n N b J n F 1 b 3 Q 7 Q W 5 h b H l 0 a X N j a G U g Y 2 9 k Z S Z x d W 9 0 O y w m c X V v d D t L b 3 N 0 Z W 4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d y b 3 V w S U Q i I F Z h b H V l P S J z N T I 2 M D h j Y W E t Z j Y y Y i 0 0 Y m Q 5 L T l j M G Q t M T Y 2 Y z M 2 Y T E z M j R l I i 8 + P E V u d H J 5 I F R 5 c G U 9 I l F 1 Z X J 5 S U Q i I F Z h b H V l P S J z M G I w M D A 0 N T U t Z G I 2 O C 0 0 Z D U 3 L W I 4 Y T g t N 2 M 5 Z D F l M z N l M W Q 4 I i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j Q g b H V p a y B J S S 9 B d X R v U m V t b 3 Z l Z E N v b H V t b n M x L n t B b m F s e X R p c 2 N o Z S B j b 2 R l L D B 9 J n F 1 b 3 Q 7 L C Z x d W 9 0 O 1 N l Y 3 R p b 2 4 x L z I w M j Q g b H V p a y B J S S 9 B d X R v U m V t b 3 Z l Z E N v b H V t b n M x L n t L b 3 N 0 Z W 4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M j A y N C B s d W l r I E l J L 0 F 1 d G 9 S Z W 1 v d m V k Q 2 9 s d W 1 u c z E u e 0 F u Y W x 5 d G l z Y 2 h l I G N v Z G U s M H 0 m c X V v d D s s J n F 1 b 3 Q 7 U 2 V j d G l v b j E v M j A y N C B s d W l r I E l J L 0 F 1 d G 9 S Z W 1 v d m V k Q 2 9 s d W 1 u c z E u e 0 t v c 3 R l b i w x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l I i 8 + P E V u d H J 5 I F R 5 c G U 9 I k Z p b G x P Y m p l Y 3 R U e X B l I i B W Y W x 1 Z T 0 i c 1 R h Y m x l I i 8 + P E V u d H J 5 I F R 5 c G U 9 I k 5 h b W V V c G R h d G V k Q W Z 0 Z X J G a W x s I i B W Y W x 1 Z T 0 i b D A i L z 4 8 R W 5 0 c n k g V H l w Z T 0 i R m l s b F R h c m d l d C I g V m F s d W U 9 I n N f M j A y N F 9 s d W l r X 0 l J I i 8 + P E V u d H J 5 I F R 5 c G U 9 I k x v Y W R l Z F R v Q W 5 h b H l z a X N T Z X J 2 a W N l c y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J s X z I w M j E v Q n J v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J s X z I w M j E v V H l w Z S U y M G d l d 2 l q e m l n Z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J s X z I w M j E v Q W F u Z 2 V w Y X N 0 Z S U y M G t v b G 9 t J T I w d G 9 l Z 2 V 2 b 2 V n Z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J s X z I w M j E v V H l w Z S U y M G d l d 2 l q e m l n Z D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i b F 8 y M D I x L 0 l u Z 2 V 2 b 2 V n Z G U l M j B l Z X J z d G U l M j B 0 Z W t l b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i b F 8 y M D I x L 1 Z v b 3 J 3 Y W F y Z G V s a W p r Z S U y M G t v b G 9 t J T I w d G 9 l Z 2 V 2 b 2 V n Z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J s X z I w M j E v S 2 9 s b 2 1 t Z W 4 l M j B z Y W 1 l b m d l d m 9 l Z 2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i b F 8 y M D I x L 0 l u Z 2 V 2 b 2 V n Z G U l M j B l Z X J z d G U l M j B 0 Z W t l b n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m x f M j A y M S 9 W b 2 9 y d 2 F h c m R l b G l q a 2 U l M j B r b 2 x v b S U y M H R v Z W d l d m 9 l Z 2 Q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m x f M j A y M S 9 L b 2 x v b W 1 l b i U y M H Z l c n d p a m R l c m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i b F 8 y M D I x L 1 Z l c m 1 l b m l n d n V s Z G l n Z G U l M j B r b 2 x v b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J s X z I w M j I v Q n J v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J s X z I w M j I v V H l w Z S U y M G d l d 2 l q e m l n Z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J s X z I w M j I v Q W F u Z 2 V w Y X N 0 Z S U y M G t v b G 9 t J T I w d G 9 l Z 2 V 2 b 2 V n Z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J s X z I w M j I v V H l w Z S U y M G d l d 2 l q e m l n Z D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i b F 8 y M D I y L 0 l u Z 2 V 2 b 2 V n Z G U l M j B l Z X J z d G U l M j B 0 Z W t l b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i b F 8 y M D I y L 1 Z v b 3 J 3 Y W F y Z G V s a W p r Z S U y M G t v b G 9 t J T I w d G 9 l Z 2 V 2 b 2 V n Z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J s X z I w M j I v S 2 9 s b 2 1 t Z W 4 l M j B z Y W 1 l b m d l d m 9 l Z 2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i b F 8 y M D I y L 0 l u Z 2 V 2 b 2 V n Z G U l M j B l Z X J z d G U l M j B 0 Z W t l b n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m x f M j A y M i 9 W b 2 9 y d 2 F h c m R l b G l q a 2 U l M j B r b 2 x v b S U y M H R v Z W d l d m 9 l Z 2 Q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m x f M j A y M i 9 L b 2 x v b W 1 l b i U y M H Z l c n d p a m R l c m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i b F 8 y M D I y L 1 Z l c m 1 l b m l n d n V s Z G l n Z G U l M j B r b 2 x v b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y M S U y M G x 1 a W s l M j B J S S 9 C c m 9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I x J T I w b H V p a y U y M E l J L 1 J p a m V u J T I w Z 2 V n c m 9 l c G V l c m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j E l M j B s d W l r J T I w S U k v R 2 V k c m F h a W R l J T I w a 2 9 s b 2 0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i b F 8 y M D I z L 0 J y b 2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i b F 8 y M D I z L 1 R 5 c G U l M j B n Z X d p a n p p Z 2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i b F 8 y M D I z L 0 F h b m d l c G F z d G U l M j B r b 2 x v b S U y M H R v Z W d l d m 9 l Z 2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i b F 8 y M D I z L 1 R 5 c G U l M j B n Z X d p a n p p Z 2 Q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m x f M j A y M y 9 J b m d l d m 9 l Z 2 R l J T I w Z W V y c 3 R l J T I w d G V r Z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m x f M j A y M y 9 W b 2 9 y d 2 F h c m R l b G l q a 2 U l M j B r b 2 x v b S U y M H R v Z W d l d m 9 l Z 2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i b F 8 y M D I z L 0 t v b G 9 t b W V u J T I w c 2 F t Z W 5 n Z X Z v Z W d k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m x f M j A y M y 9 J b m d l d m 9 l Z 2 R l J T I w Z W V y c 3 R l J T I w d G V r Z W 5 z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J s X z I w M j M v V m 9 v c n d h Y X J k Z W x p a m t l J T I w a 2 9 s b 2 0 l M j B 0 b 2 V n Z X Z v Z W d k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J s X z I w M j M v S 2 9 s b 2 1 t Z W 4 l M j B 2 Z X J 3 a W p k Z X J k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m x f M j A y M y 9 W Z X J t Z W 5 p Z 3 Z 1 b G R p Z 2 R l J T I w a 2 9 s b 2 0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i b F 8 y M D I 0 L 0 J y b 2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i b F 8 y M D I 0 L 1 R 5 c G U l M j B n Z X d p a n p p Z 2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i b F 8 y M D I 0 L 0 F h b m d l c G F z d G U l M j B r b 2 x v b S U y M H R v Z W d l d m 9 l Z 2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i b F 8 y M D I 0 L 1 R 5 c G U l M j B n Z X d p a n p p Z 2 Q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m x f M j A y N C 9 J b m d l d m 9 l Z 2 R l J T I w Z W V y c 3 R l J T I w d G V r Z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m x f M j A y N C 9 W b 2 9 y d 2 F h c m R l b G l q a 2 U l M j B r b 2 x v b S U y M H R v Z W d l d m 9 l Z 2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i b F 8 y M D I 0 L 0 t v b G 9 t b W V u J T I w c 2 F t Z W 5 n Z X Z v Z W d k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m x f M j A y N C 9 J b m d l d m 9 l Z 2 R l J T I w Z W V y c 3 R l J T I w d G V r Z W 5 z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J s X z I w M j Q v V m 9 v c n d h Y X J k Z W x p a m t l J T I w a 2 9 s b 2 0 l M j B 0 b 2 V n Z X Z v Z W d k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J s X z I w M j Q v S 2 9 s b 2 1 t Z W 4 l M j B 2 Z X J 3 a W p k Z X J k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m x f M j A y N C 9 W Z X J t Z W 5 p Z 3 Z 1 b G R p Z 2 R l J T I w a 2 9 s b 2 0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u Y W x 5 d G l z Y 2 g l M j B y Y X B w b 3 J 0 L 0 J y b 2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j I l M j B s d W l r J T I w S U k v Q n J v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y M i U y M G x 1 a W s l M j B J S S 9 S a W p l b i U y M G d l Z 3 J v Z X B l Z X J k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I y J T I w b H V p a y U y M E l J L 0 d l Z H J h Y W l k Z S U y M G t v b G 9 t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I z J T I w b H V p a y U y M E l J L 0 J y b 2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j M l M j B s d W l r J T I w S U k v U m l q Z W 4 l M j B n Z W d y b 2 V w Z W V y Z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y M y U y M G x 1 a W s l M j B J S S 9 H Z W R y Y W F p Z G U l M j B r b 2 x v b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y N C U y M G x 1 a W s l M j B J S S 9 C c m 9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I 0 J T I w b H V p a y U y M E l J L 1 J p a m V u J T I w Z 2 V n c m 9 l c G V l c m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j Q l M j B s d W l r J T I w S U k v R 2 V k c m F h a W R l J T I w a 2 9 s b 2 0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j E l M j B s d W l r J T I w S U k v V m V y b W V u a W d 2 d W x k a W d k Z S U y M G t v b G 9 t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I y J T I w b H V p a y U y M E l J L 1 Z l c m 1 l b m l n d n V s Z G l n Z G U l M j B r b 2 x v b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y M y U y M G x 1 a W s l M j B J S S 9 W Z X J t Z W 5 p Z 3 Z 1 b G R p Z 2 R l J T I w a 2 9 s b 2 0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j Q l M j B s d W l r J T I w S U k v V m V y b W V u a W d 2 d W x k a W d k Z S U y M G t v b G 9 t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k F B Q U F B Q U F B Q U E x a E E x e j F x c m h R W W s 3 U k h J a z B q R W 9 D R U p 5 Y j I 1 a 1 l Y U m h B Q U F B Q U F B Q U F B Q U F B S 3 k z U 3 V T U V N N M U p u U G R H b k J o U X k 0 c 0 p V b U Z 3 Y 0 c 5 e W R H V n V B Q U F C Q U F B Q U F B Q U F B S 3 F N W U Z J c j l 0 b E x u Q T B X Y k R h a E 1 r N E h U S F Z w Y X l C S l N R Q U J y T G R L N U p C S X p V b W M 5 M G F j R 0 Z E T G l 3 Q U F B Q U F B Q U F B Q U x P b z B n d 2 Z Q N E V T R F Z 4 Z D A 4 Z X l W c H h W Q m J t R n N l W F J w Y z J O b 1 p T Q n l Z W E J 3 Y j N K M F p X N E F B Y X k z U 3 V T U V N N M U p u U G R H b k J o U X k 0 c 0 J B Q U F B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c 4 z E S s X J k U 6 C s H A M B W g r x Q A A A A A C A A A A A A A D Z g A A w A A A A B A A A A C u s k J t K r 4 d P B P M + n p 7 P 8 1 o A A A A A A S A A A C g A A A A E A A A A C S F F E l 3 T d E x 1 R M A c L c E p B N Q A A A A W P i f k V T 5 S S L 5 + v Y d A K W H t 4 w e X B F 7 q W 3 J B V c k p O 0 o n I + k s w o / O q s 7 5 A r L V r F t 9 K d 0 g I x F m D q k R z U T n w A + F z A M / 6 s H L r b c Z C L B D C N Y z z c l s v s U A A A A D V z 6 x B S 9 u a + 4 U H Z K t A j e I 9 K r Y r A = < / D a t a M a s h u p > 
</file>

<file path=customXml/itemProps1.xml><?xml version="1.0" encoding="utf-8"?>
<ds:datastoreItem xmlns:ds="http://schemas.openxmlformats.org/officeDocument/2006/customXml" ds:itemID="{04CC018C-B6DC-41AD-B94C-8DCB60AB7E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BC86F2-C22D-4F9D-AD0A-FFE848E16E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32a1138-5075-4f00-a01d-bc25564fea56"/>
    <ds:schemaRef ds:uri="4827f5cc-2bb1-4ab7-9cf3-74ddb9999e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2C059E-23BC-451B-B9E7-C99063518C0D}">
  <ds:schemaRefs>
    <ds:schemaRef ds:uri="http://schemas.microsoft.com/office/2006/metadata/properties"/>
    <ds:schemaRef ds:uri="4827f5cc-2bb1-4ab7-9cf3-74ddb9999eb4"/>
    <ds:schemaRef ds:uri="http://purl.org/dc/elements/1.1/"/>
    <ds:schemaRef ds:uri="http://schemas.microsoft.com/sharepoint/v3"/>
    <ds:schemaRef ds:uri="232a1138-5075-4f00-a01d-bc25564fea56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D54FCCDD-A2F8-47E9-86AE-3F3A3CF0DBE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Luik II 2025-2028</vt:lpstr>
      <vt:lpstr>2025 RR Luik II</vt:lpstr>
      <vt:lpstr>2026 RR Luik II</vt:lpstr>
      <vt:lpstr>2027 RR Luik II</vt:lpstr>
      <vt:lpstr>2028 RR Luik II</vt:lpstr>
      <vt:lpstr>'Luik II 2025-2028'!Afdruktitels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Meerlaen</dc:creator>
  <cp:keywords/>
  <dc:description/>
  <cp:lastModifiedBy>Vandensteen Camille (166)</cp:lastModifiedBy>
  <cp:revision/>
  <cp:lastPrinted>2024-07-18T12:59:43Z</cp:lastPrinted>
  <dcterms:created xsi:type="dcterms:W3CDTF">2021-01-17T07:16:44Z</dcterms:created>
  <dcterms:modified xsi:type="dcterms:W3CDTF">2025-08-25T13:34:11Z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0x010100AB721ECC5C3388478091A6C687ED9663</vt:lpwstr>
  </property>
  <property fmtid="{D5CDD505-2E9C-101B-9397-08002B2CF9AE}" pid="3" name="MediaServiceImageTags">
    <vt:lpwstr/>
  </property>
</Properties>
</file>